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EstaPastaDeTrabalho"/>
  <mc:AlternateContent xmlns:mc="http://schemas.openxmlformats.org/markup-compatibility/2006">
    <mc:Choice Requires="x15">
      <x15ac:absPath xmlns:x15ac="http://schemas.microsoft.com/office/spreadsheetml/2010/11/ac" url="I:\Meu Drive\Trabalhos Consultoria\GD\Dupplicação GO-330\PROPOSTA\Rev 4\3ª Diligência\"/>
    </mc:Choice>
  </mc:AlternateContent>
  <xr:revisionPtr revIDLastSave="0" documentId="13_ncr:1_{0717D9A0-7C0B-460B-AF12-A75812E1F9B2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Custo M.O" sheetId="1" r:id="rId1"/>
    <sheet name="Encargos" sheetId="4" r:id="rId2"/>
    <sheet name="Encargos complementares" sheetId="5" state="hidden" r:id="rId3"/>
    <sheet name="Planilha1" sheetId="2" state="hidden" r:id="rId4"/>
  </sheets>
  <definedNames>
    <definedName name="_xlnm._FilterDatabase" localSheetId="1" hidden="1">Encargos!$A$6:$AS$24</definedName>
    <definedName name="_xlnm.Print_Area" localSheetId="0">'Custo M.O'!$A$1:$K$14</definedName>
    <definedName name="_xlnm.Print_Area" localSheetId="1">Encargos!$A$1:$AJ$70</definedName>
    <definedName name="_xlnm.Print_Titles" localSheetId="1">Encargos!$1:$6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kfjZIG7LKfw7+fcIFJprz5AOvg4eE/q7IMiTpvvKPow="/>
    </ext>
  </extLst>
</workbook>
</file>

<file path=xl/calcChain.xml><?xml version="1.0" encoding="utf-8"?>
<calcChain xmlns="http://schemas.openxmlformats.org/spreadsheetml/2006/main">
  <c r="V70" i="4" l="1"/>
  <c r="T70" i="4"/>
  <c r="S70" i="4"/>
  <c r="R70" i="4" s="1"/>
  <c r="P70" i="4"/>
  <c r="O70" i="4"/>
  <c r="M70" i="4"/>
  <c r="K70" i="4"/>
  <c r="I70" i="4"/>
  <c r="G70" i="4"/>
  <c r="E70" i="4"/>
  <c r="V69" i="4"/>
  <c r="T69" i="4"/>
  <c r="S69" i="4"/>
  <c r="R69" i="4"/>
  <c r="O69" i="4"/>
  <c r="M69" i="4"/>
  <c r="K69" i="4"/>
  <c r="I69" i="4"/>
  <c r="G69" i="4"/>
  <c r="E69" i="4"/>
  <c r="R68" i="4"/>
  <c r="X68" i="4" s="1"/>
  <c r="O68" i="4"/>
  <c r="M68" i="4"/>
  <c r="K68" i="4"/>
  <c r="I68" i="4"/>
  <c r="G68" i="4"/>
  <c r="E68" i="4"/>
  <c r="V67" i="4"/>
  <c r="T67" i="4"/>
  <c r="S67" i="4"/>
  <c r="R67" i="4"/>
  <c r="O67" i="4"/>
  <c r="M67" i="4"/>
  <c r="K67" i="4"/>
  <c r="I67" i="4"/>
  <c r="G67" i="4"/>
  <c r="E67" i="4"/>
  <c r="V66" i="4"/>
  <c r="T66" i="4"/>
  <c r="S66" i="4"/>
  <c r="R66" i="4" s="1"/>
  <c r="O66" i="4"/>
  <c r="M66" i="4"/>
  <c r="K66" i="4"/>
  <c r="I66" i="4"/>
  <c r="G66" i="4"/>
  <c r="E66" i="4"/>
  <c r="V65" i="4"/>
  <c r="T65" i="4"/>
  <c r="S65" i="4"/>
  <c r="R65" i="4"/>
  <c r="O65" i="4"/>
  <c r="M65" i="4"/>
  <c r="K65" i="4"/>
  <c r="I65" i="4"/>
  <c r="G65" i="4"/>
  <c r="E65" i="4"/>
  <c r="V64" i="4"/>
  <c r="T64" i="4"/>
  <c r="S64" i="4"/>
  <c r="R64" i="4" s="1"/>
  <c r="O64" i="4"/>
  <c r="M64" i="4"/>
  <c r="K64" i="4"/>
  <c r="I64" i="4"/>
  <c r="G64" i="4"/>
  <c r="E64" i="4"/>
  <c r="V63" i="4"/>
  <c r="T63" i="4"/>
  <c r="S63" i="4"/>
  <c r="R63" i="4"/>
  <c r="O63" i="4"/>
  <c r="M63" i="4"/>
  <c r="K63" i="4"/>
  <c r="I63" i="4"/>
  <c r="G63" i="4"/>
  <c r="E63" i="4"/>
  <c r="V62" i="4"/>
  <c r="T62" i="4"/>
  <c r="S62" i="4"/>
  <c r="R62" i="4" s="1"/>
  <c r="O62" i="4"/>
  <c r="M62" i="4"/>
  <c r="K62" i="4"/>
  <c r="I62" i="4"/>
  <c r="G62" i="4"/>
  <c r="E62" i="4"/>
  <c r="V61" i="4"/>
  <c r="T61" i="4"/>
  <c r="R61" i="4"/>
  <c r="O61" i="4"/>
  <c r="M61" i="4"/>
  <c r="K61" i="4"/>
  <c r="I61" i="4"/>
  <c r="G61" i="4"/>
  <c r="E61" i="4"/>
  <c r="V60" i="4"/>
  <c r="T60" i="4"/>
  <c r="S60" i="4"/>
  <c r="R60" i="4"/>
  <c r="O60" i="4"/>
  <c r="M60" i="4"/>
  <c r="K60" i="4"/>
  <c r="I60" i="4"/>
  <c r="G60" i="4"/>
  <c r="E60" i="4"/>
  <c r="V59" i="4"/>
  <c r="T59" i="4"/>
  <c r="S59" i="4"/>
  <c r="R59" i="4" s="1"/>
  <c r="O59" i="4"/>
  <c r="M59" i="4"/>
  <c r="K59" i="4"/>
  <c r="I59" i="4"/>
  <c r="G59" i="4"/>
  <c r="E59" i="4"/>
  <c r="V58" i="4"/>
  <c r="T58" i="4"/>
  <c r="S58" i="4"/>
  <c r="R58" i="4"/>
  <c r="O58" i="4"/>
  <c r="M58" i="4"/>
  <c r="K58" i="4"/>
  <c r="I58" i="4"/>
  <c r="G58" i="4"/>
  <c r="E58" i="4"/>
  <c r="Z12" i="4"/>
  <c r="E7" i="5"/>
  <c r="E5" i="5"/>
  <c r="E6" i="5"/>
  <c r="E9" i="5"/>
  <c r="E10" i="5"/>
  <c r="E11" i="5"/>
  <c r="E12" i="5"/>
  <c r="E13" i="5"/>
  <c r="E14" i="5"/>
  <c r="E15" i="5"/>
  <c r="E16" i="5"/>
  <c r="E17" i="5"/>
  <c r="E8" i="5"/>
  <c r="X6" i="5"/>
  <c r="X16" i="5"/>
  <c r="X5" i="5"/>
  <c r="S17" i="5"/>
  <c r="R17" i="5" s="1"/>
  <c r="S16" i="5"/>
  <c r="S14" i="5"/>
  <c r="S13" i="5"/>
  <c r="R13" i="5" s="1"/>
  <c r="S12" i="5"/>
  <c r="S11" i="5"/>
  <c r="R11" i="5" s="1"/>
  <c r="S10" i="5"/>
  <c r="R10" i="5" s="1"/>
  <c r="S9" i="5"/>
  <c r="R9" i="5" s="1"/>
  <c r="R8" i="5"/>
  <c r="S7" i="5"/>
  <c r="S6" i="5"/>
  <c r="S5" i="5"/>
  <c r="R5" i="5" s="1"/>
  <c r="P17" i="5"/>
  <c r="V6" i="5"/>
  <c r="V17" i="5"/>
  <c r="X17" i="5" s="1"/>
  <c r="T17" i="5"/>
  <c r="V16" i="5"/>
  <c r="T16" i="5"/>
  <c r="R16" i="5"/>
  <c r="O16" i="5"/>
  <c r="M16" i="5"/>
  <c r="K16" i="5"/>
  <c r="I16" i="5"/>
  <c r="G16" i="5"/>
  <c r="R15" i="5"/>
  <c r="O15" i="5"/>
  <c r="M15" i="5"/>
  <c r="K15" i="5"/>
  <c r="I15" i="5"/>
  <c r="G15" i="5"/>
  <c r="V14" i="5"/>
  <c r="T14" i="5"/>
  <c r="X14" i="5" s="1"/>
  <c r="R14" i="5"/>
  <c r="O14" i="5"/>
  <c r="M14" i="5"/>
  <c r="K14" i="5"/>
  <c r="I14" i="5"/>
  <c r="G14" i="5"/>
  <c r="V13" i="5"/>
  <c r="T13" i="5"/>
  <c r="O13" i="5"/>
  <c r="M13" i="5"/>
  <c r="K13" i="5"/>
  <c r="I13" i="5"/>
  <c r="G13" i="5"/>
  <c r="V12" i="5"/>
  <c r="T12" i="5"/>
  <c r="R12" i="5"/>
  <c r="O12" i="5"/>
  <c r="M12" i="5"/>
  <c r="K12" i="5"/>
  <c r="I12" i="5"/>
  <c r="G12" i="5"/>
  <c r="V11" i="5"/>
  <c r="T11" i="5"/>
  <c r="O11" i="5"/>
  <c r="M11" i="5"/>
  <c r="K11" i="5"/>
  <c r="I11" i="5"/>
  <c r="G11" i="5"/>
  <c r="V10" i="5"/>
  <c r="T10" i="5"/>
  <c r="X10" i="5" s="1"/>
  <c r="O10" i="5"/>
  <c r="M10" i="5"/>
  <c r="K10" i="5"/>
  <c r="I10" i="5"/>
  <c r="G10" i="5"/>
  <c r="V9" i="5"/>
  <c r="T9" i="5"/>
  <c r="X9" i="5" s="1"/>
  <c r="O9" i="5"/>
  <c r="M9" i="5"/>
  <c r="K9" i="5"/>
  <c r="I9" i="5"/>
  <c r="G9" i="5"/>
  <c r="V8" i="5"/>
  <c r="T8" i="5"/>
  <c r="O8" i="5"/>
  <c r="M8" i="5"/>
  <c r="K8" i="5"/>
  <c r="I8" i="5"/>
  <c r="G8" i="5"/>
  <c r="V7" i="5"/>
  <c r="T7" i="5"/>
  <c r="R7" i="5"/>
  <c r="O7" i="5"/>
  <c r="M7" i="5"/>
  <c r="K7" i="5"/>
  <c r="I7" i="5"/>
  <c r="G7" i="5"/>
  <c r="O6" i="5"/>
  <c r="M6" i="5"/>
  <c r="K6" i="5"/>
  <c r="I6" i="5"/>
  <c r="G6" i="5"/>
  <c r="V5" i="5"/>
  <c r="T5" i="5"/>
  <c r="O5" i="5"/>
  <c r="M5" i="5"/>
  <c r="K5" i="5"/>
  <c r="I5" i="5"/>
  <c r="G5" i="5"/>
  <c r="Q62" i="4" l="1"/>
  <c r="Q67" i="4"/>
  <c r="X70" i="4"/>
  <c r="X58" i="4"/>
  <c r="X62" i="4"/>
  <c r="X66" i="4"/>
  <c r="Q61" i="4"/>
  <c r="Q65" i="4"/>
  <c r="X69" i="4"/>
  <c r="X61" i="4"/>
  <c r="X59" i="4"/>
  <c r="X63" i="4"/>
  <c r="X65" i="4"/>
  <c r="X67" i="4"/>
  <c r="X60" i="4"/>
  <c r="X64" i="4"/>
  <c r="Q69" i="4"/>
  <c r="Q59" i="4"/>
  <c r="Q63" i="4"/>
  <c r="Q70" i="4"/>
  <c r="Q58" i="4"/>
  <c r="Q60" i="4"/>
  <c r="Q64" i="4"/>
  <c r="Q66" i="4"/>
  <c r="Q68" i="4"/>
  <c r="Q12" i="5"/>
  <c r="Q11" i="5"/>
  <c r="Q14" i="5"/>
  <c r="Q13" i="5"/>
  <c r="Q15" i="5"/>
  <c r="Q16" i="5"/>
  <c r="Q10" i="5"/>
  <c r="Q9" i="5"/>
  <c r="Q7" i="5"/>
  <c r="Q5" i="5"/>
  <c r="Q8" i="5"/>
  <c r="X12" i="5"/>
  <c r="X15" i="5"/>
  <c r="X13" i="5"/>
  <c r="X8" i="5"/>
  <c r="X11" i="5"/>
  <c r="X7" i="5"/>
  <c r="Q6" i="5"/>
  <c r="G17" i="5"/>
  <c r="I17" i="5"/>
  <c r="K17" i="5"/>
  <c r="R6" i="5"/>
  <c r="M17" i="5"/>
  <c r="T6" i="5"/>
  <c r="O17" i="5"/>
  <c r="Q17" i="5" l="1"/>
  <c r="E7" i="4"/>
  <c r="H3" i="1"/>
  <c r="H7" i="1"/>
  <c r="H11" i="1"/>
  <c r="H12" i="1"/>
  <c r="H14" i="1"/>
  <c r="H2" i="1"/>
  <c r="E22" i="4"/>
  <c r="E21" i="4"/>
  <c r="E20" i="4"/>
  <c r="E19" i="4"/>
  <c r="E17" i="4"/>
  <c r="E16" i="4"/>
  <c r="E15" i="4"/>
  <c r="E14" i="4"/>
  <c r="E12" i="4"/>
  <c r="E11" i="4"/>
  <c r="E10" i="4"/>
  <c r="E9" i="4"/>
  <c r="O17" i="4" l="1"/>
  <c r="O13" i="4"/>
  <c r="O15" i="4"/>
  <c r="O9" i="4"/>
  <c r="O12" i="4"/>
  <c r="AH12" i="4" s="1"/>
  <c r="O14" i="4"/>
  <c r="O20" i="4"/>
  <c r="O21" i="4"/>
  <c r="O8" i="4"/>
  <c r="O11" i="4"/>
  <c r="O7" i="4"/>
  <c r="O19" i="4"/>
  <c r="O16" i="4"/>
  <c r="P24" i="4"/>
  <c r="P23" i="4"/>
  <c r="O18" i="4"/>
  <c r="O22" i="4"/>
  <c r="AI17" i="4"/>
  <c r="AI13" i="4"/>
  <c r="AI15" i="4"/>
  <c r="AI14" i="4"/>
  <c r="AI20" i="4"/>
  <c r="AI21" i="4"/>
  <c r="AI8" i="4"/>
  <c r="AI11" i="4"/>
  <c r="AI7" i="4"/>
  <c r="AI19" i="4"/>
  <c r="AI16" i="4"/>
  <c r="AJ24" i="4"/>
  <c r="AJ23" i="4"/>
  <c r="AI18" i="4"/>
  <c r="AI22" i="4"/>
  <c r="AI10" i="4"/>
  <c r="Z17" i="4"/>
  <c r="Z13" i="4"/>
  <c r="Z15" i="4"/>
  <c r="Z9" i="4"/>
  <c r="Z14" i="4"/>
  <c r="Z20" i="4"/>
  <c r="Z21" i="4"/>
  <c r="Z8" i="4"/>
  <c r="Z11" i="4"/>
  <c r="Z7" i="4"/>
  <c r="Z19" i="4"/>
  <c r="Z16" i="4"/>
  <c r="AA24" i="4"/>
  <c r="AA23" i="4"/>
  <c r="Z18" i="4"/>
  <c r="Z22" i="4"/>
  <c r="AF17" i="4"/>
  <c r="AF13" i="4"/>
  <c r="AF15" i="4"/>
  <c r="AF9" i="4"/>
  <c r="AF12" i="4"/>
  <c r="AF14" i="4"/>
  <c r="AF20" i="4"/>
  <c r="AF21" i="4"/>
  <c r="AF8" i="4"/>
  <c r="AF11" i="4"/>
  <c r="AF7" i="4"/>
  <c r="AF19" i="4"/>
  <c r="AF16" i="4"/>
  <c r="AG24" i="4"/>
  <c r="AG23" i="4"/>
  <c r="AF18" i="4"/>
  <c r="AF22" i="4"/>
  <c r="AF10" i="4"/>
  <c r="Z10" i="4"/>
  <c r="O10" i="4"/>
  <c r="AG12" i="4" l="1"/>
  <c r="AI12" i="4" s="1"/>
  <c r="AJ12" i="4" s="1"/>
  <c r="D12" i="4" s="1"/>
  <c r="J6" i="1" s="1"/>
  <c r="K6" i="1" s="1"/>
  <c r="L6" i="1" s="1"/>
  <c r="AH9" i="4"/>
  <c r="AG9" i="4"/>
  <c r="AJ18" i="4"/>
  <c r="D18" i="4" s="1"/>
  <c r="D23" i="4"/>
  <c r="D24" i="4"/>
  <c r="AJ22" i="4"/>
  <c r="D22" i="4" s="1"/>
  <c r="J14" i="1" s="1"/>
  <c r="K14" i="1" s="1"/>
  <c r="L14" i="1" s="1"/>
  <c r="AJ13" i="4"/>
  <c r="D13" i="4" s="1"/>
  <c r="AJ17" i="4"/>
  <c r="D17" i="4" s="1"/>
  <c r="J10" i="1" s="1"/>
  <c r="K10" i="1" s="1"/>
  <c r="L10" i="1" s="1"/>
  <c r="AJ19" i="4"/>
  <c r="D19" i="4" s="1"/>
  <c r="J11" i="1" s="1"/>
  <c r="K11" i="1" s="1"/>
  <c r="L11" i="1" s="1"/>
  <c r="AJ16" i="4"/>
  <c r="D16" i="4" s="1"/>
  <c r="J9" i="1" s="1"/>
  <c r="K9" i="1" s="1"/>
  <c r="L9" i="1" s="1"/>
  <c r="AJ10" i="4"/>
  <c r="D10" i="4" s="1"/>
  <c r="J4" i="1" s="1"/>
  <c r="K4" i="1" s="1"/>
  <c r="L4" i="1" s="1"/>
  <c r="AJ7" i="4"/>
  <c r="AJ11" i="4"/>
  <c r="D11" i="4" s="1"/>
  <c r="J5" i="1" s="1"/>
  <c r="K5" i="1" s="1"/>
  <c r="L5" i="1" s="1"/>
  <c r="AJ8" i="4"/>
  <c r="D8" i="4" s="1"/>
  <c r="AJ21" i="4"/>
  <c r="D21" i="4" s="1"/>
  <c r="J13" i="1" s="1"/>
  <c r="K13" i="1" s="1"/>
  <c r="AJ20" i="4"/>
  <c r="D20" i="4" s="1"/>
  <c r="J12" i="1" s="1"/>
  <c r="K12" i="1" s="1"/>
  <c r="AJ14" i="4"/>
  <c r="D14" i="4" s="1"/>
  <c r="J7" i="1" s="1"/>
  <c r="K7" i="1" s="1"/>
  <c r="L7" i="1" s="1"/>
  <c r="AJ15" i="4"/>
  <c r="D15" i="4" s="1"/>
  <c r="J8" i="1" s="1"/>
  <c r="K8" i="1" s="1"/>
  <c r="L8" i="1" s="1"/>
  <c r="F14" i="2"/>
  <c r="F13" i="2"/>
  <c r="F12" i="2"/>
  <c r="F11" i="2"/>
  <c r="F10" i="2"/>
  <c r="F9" i="2"/>
  <c r="F8" i="2"/>
  <c r="F7" i="2"/>
  <c r="F6" i="2"/>
  <c r="F5" i="2"/>
  <c r="F4" i="2"/>
  <c r="F3" i="2"/>
  <c r="F2" i="2"/>
  <c r="D16" i="1"/>
  <c r="D15" i="1"/>
  <c r="AI9" i="4" l="1"/>
  <c r="AJ9" i="4" s="1"/>
  <c r="D9" i="4" s="1"/>
  <c r="J3" i="1" s="1"/>
  <c r="K3" i="1" s="1"/>
  <c r="L3" i="1" s="1"/>
  <c r="D7" i="4"/>
  <c r="J2" i="1" s="1"/>
  <c r="K2" i="1" s="1"/>
  <c r="L2" i="1" s="1"/>
  <c r="AL7" i="4"/>
  <c r="L12" i="1"/>
  <c r="L13" i="1"/>
  <c r="K15" i="1" l="1"/>
  <c r="K16" i="1"/>
</calcChain>
</file>

<file path=xl/sharedStrings.xml><?xml version="1.0" encoding="utf-8"?>
<sst xmlns="http://schemas.openxmlformats.org/spreadsheetml/2006/main" count="365" uniqueCount="188">
  <si>
    <t>Código Auxiliar</t>
  </si>
  <si>
    <t>Descrição da Mão de Obra</t>
  </si>
  <si>
    <t>Unidade</t>
  </si>
  <si>
    <t>Encargos</t>
  </si>
  <si>
    <t>Valor sem encargos</t>
  </si>
  <si>
    <t>Valor com encargos</t>
  </si>
  <si>
    <t>Custo sem encargos proposta</t>
  </si>
  <si>
    <t>Custo com encargos proposta</t>
  </si>
  <si>
    <t xml:space="preserve">Desc </t>
  </si>
  <si>
    <t>OPERADOR DE EQUIPAMENTO LEVE</t>
  </si>
  <si>
    <t>h</t>
  </si>
  <si>
    <t>ENCARREGADO DE SERVIÇO</t>
  </si>
  <si>
    <t>AJUDANTE</t>
  </si>
  <si>
    <t>OPERADOR DE EQUIPAMENTO ESPECIAL</t>
  </si>
  <si>
    <t>GREDISTA</t>
  </si>
  <si>
    <t>MONTADOR</t>
  </si>
  <si>
    <t>CARPINTEIRO</t>
  </si>
  <si>
    <t>PEDREIRO</t>
  </si>
  <si>
    <t>ARMADOR</t>
  </si>
  <si>
    <t>OPERADOR DE EQUIPAMENTO PESADO</t>
  </si>
  <si>
    <t>MOTORISTA DE CAMINHÃO</t>
  </si>
  <si>
    <t>MOTORISTA DE VEÍCULO ESPECIAL</t>
  </si>
  <si>
    <t>SERVENTE</t>
  </si>
  <si>
    <t xml:space="preserve">Cod. Insumo        </t>
  </si>
  <si>
    <t xml:space="preserve">Cod. Auxiliar      </t>
  </si>
  <si>
    <t xml:space="preserve">Desc Comp. Ins     </t>
  </si>
  <si>
    <t xml:space="preserve">Unid. Insumo       </t>
  </si>
  <si>
    <t xml:space="preserve">Qtde Total         </t>
  </si>
  <si>
    <t>Custo Goinfra</t>
  </si>
  <si>
    <t>Custo Proposta</t>
  </si>
  <si>
    <t>IH9010</t>
  </si>
  <si>
    <t xml:space="preserve">OPERADOR DE EQUIPAMENTO LEVE  </t>
  </si>
  <si>
    <t xml:space="preserve">h     </t>
  </si>
  <si>
    <t>IH0001</t>
  </si>
  <si>
    <t xml:space="preserve">ENCARREGADO DE SERVIÇO  </t>
  </si>
  <si>
    <t xml:space="preserve">H     </t>
  </si>
  <si>
    <t>IH0002</t>
  </si>
  <si>
    <t xml:space="preserve">AJUDANTE  </t>
  </si>
  <si>
    <t>IH9009</t>
  </si>
  <si>
    <t xml:space="preserve">OPERADOR DE EQUIPAMENTO ESPECIAL  </t>
  </si>
  <si>
    <t>IH0004</t>
  </si>
  <si>
    <t xml:space="preserve">GREDISTA  </t>
  </si>
  <si>
    <t>IH0008</t>
  </si>
  <si>
    <t xml:space="preserve">MONTADOR  </t>
  </si>
  <si>
    <t>IH0009</t>
  </si>
  <si>
    <t xml:space="preserve">CARPINTEIRO  </t>
  </si>
  <si>
    <t>IH0010</t>
  </si>
  <si>
    <t xml:space="preserve">PEDREIRO  </t>
  </si>
  <si>
    <t>IH0014</t>
  </si>
  <si>
    <t xml:space="preserve">ARMADOR  </t>
  </si>
  <si>
    <t>IH9011</t>
  </si>
  <si>
    <t xml:space="preserve">OPERADOR DE EQUIPAMENTO PESADO  </t>
  </si>
  <si>
    <t>IH9006</t>
  </si>
  <si>
    <t xml:space="preserve">MOTORISTA DE CAMINHÃO  </t>
  </si>
  <si>
    <t>IH9007</t>
  </si>
  <si>
    <t xml:space="preserve">MOTORISTA DE VEÍCULO ESPECIAL  </t>
  </si>
  <si>
    <t>IH0007</t>
  </si>
  <si>
    <t xml:space="preserve">SERVENTE  </t>
  </si>
  <si>
    <t>Equipe de Operação de equimentos A</t>
  </si>
  <si>
    <t>Equipe de Operação de equimentos B</t>
  </si>
  <si>
    <t>A1</t>
  </si>
  <si>
    <t>Previdência Social</t>
  </si>
  <si>
    <t>A2</t>
  </si>
  <si>
    <t>FGTS</t>
  </si>
  <si>
    <t>A3</t>
  </si>
  <si>
    <t>Salário Educação</t>
  </si>
  <si>
    <t>A4</t>
  </si>
  <si>
    <t>A5</t>
  </si>
  <si>
    <t>A6</t>
  </si>
  <si>
    <t>INCRA</t>
  </si>
  <si>
    <t>A7</t>
  </si>
  <si>
    <t>A8</t>
  </si>
  <si>
    <t>B1</t>
  </si>
  <si>
    <t>B2</t>
  </si>
  <si>
    <t>Feriados</t>
  </si>
  <si>
    <t>B3</t>
  </si>
  <si>
    <t>B4</t>
  </si>
  <si>
    <t>B5</t>
  </si>
  <si>
    <t>Licença Paternidade</t>
  </si>
  <si>
    <t>B6</t>
  </si>
  <si>
    <t>Faltas Justificadas</t>
  </si>
  <si>
    <t>B7</t>
  </si>
  <si>
    <t>Auxílio Acidente de Trabalho</t>
  </si>
  <si>
    <t>B8</t>
  </si>
  <si>
    <t>B9</t>
  </si>
  <si>
    <t>C1</t>
  </si>
  <si>
    <t>Aviso Prévio Indenizado</t>
  </si>
  <si>
    <t>C2</t>
  </si>
  <si>
    <t>Aviso Prévio Trabalhado</t>
  </si>
  <si>
    <t>C3</t>
  </si>
  <si>
    <t>C4</t>
  </si>
  <si>
    <t>C5</t>
  </si>
  <si>
    <t>D1</t>
  </si>
  <si>
    <t>Reincidência de A sobre B</t>
  </si>
  <si>
    <t>D2</t>
  </si>
  <si>
    <t>Sem desoneração</t>
  </si>
  <si>
    <t>Código</t>
  </si>
  <si>
    <t>Descrição</t>
  </si>
  <si>
    <t>Unid.</t>
  </si>
  <si>
    <t>Encargos Trabalhistas (%)</t>
  </si>
  <si>
    <t>Verbas Rescisórias (%)</t>
  </si>
  <si>
    <t>Reincidências (%)</t>
  </si>
  <si>
    <t>Total (%)</t>
  </si>
  <si>
    <t>A9</t>
  </si>
  <si>
    <t>B10</t>
  </si>
  <si>
    <t>Ajudante</t>
  </si>
  <si>
    <t>Armador</t>
  </si>
  <si>
    <t>Carpinteiro</t>
  </si>
  <si>
    <t>Pedreiro</t>
  </si>
  <si>
    <t>Pintor</t>
  </si>
  <si>
    <t>Servente</t>
  </si>
  <si>
    <t>Montador</t>
  </si>
  <si>
    <t>Operador de equipamento leve</t>
  </si>
  <si>
    <t>Operador de equipamento pesado</t>
  </si>
  <si>
    <t>Operador de equipamento especial</t>
  </si>
  <si>
    <t>Blaster</t>
  </si>
  <si>
    <t>Motorista de caminhão</t>
  </si>
  <si>
    <t>Motorista de veículo leve</t>
  </si>
  <si>
    <t>Motorista de veículo especial</t>
  </si>
  <si>
    <t>Legenda:</t>
  </si>
  <si>
    <t>Classificação</t>
  </si>
  <si>
    <t>Parcela</t>
  </si>
  <si>
    <t>Grupo A - Encargos Sociais (%)</t>
  </si>
  <si>
    <t>SESC ou SESI</t>
  </si>
  <si>
    <t>SENAI / SEBRAE</t>
  </si>
  <si>
    <t>Seguro Contra Risco e Acidente de Trabalho</t>
  </si>
  <si>
    <t>SECONCI</t>
  </si>
  <si>
    <t>FAE - Financiamento de Aposentadoria Especial</t>
  </si>
  <si>
    <t>Grupo B - Encargos Trabalhistas (%)</t>
  </si>
  <si>
    <t>Repouso Semanal Remunerado - Domingos</t>
  </si>
  <si>
    <t>Férias Gozadas + 1/3</t>
  </si>
  <si>
    <t>Auxílio Enfermidade</t>
  </si>
  <si>
    <t>13° Salário</t>
  </si>
  <si>
    <t>Férias sobre Licença Maternidade</t>
  </si>
  <si>
    <t>Reciclagem Tecnológica</t>
  </si>
  <si>
    <t>Grupo C - Verbas Rescisórias (%)</t>
  </si>
  <si>
    <t>Férias Indenizadas + 1/3</t>
  </si>
  <si>
    <t>Depósito por Rescisão Sem Justa Causa</t>
  </si>
  <si>
    <t>Indenização Adicional</t>
  </si>
  <si>
    <t>Grupo D - Reincidências (%)</t>
  </si>
  <si>
    <t>Reincidência de A sobre Aviso Prévio Trabalhado + Reincidência de FGTS sobre Aviso Prévio Indenizado</t>
  </si>
  <si>
    <t>Goiás - DEZEMBRO DE 2024</t>
  </si>
  <si>
    <t>Total Grupo A</t>
  </si>
  <si>
    <t>Total Grupo B</t>
  </si>
  <si>
    <t>20014</t>
  </si>
  <si>
    <t>20016</t>
  </si>
  <si>
    <t>20002</t>
  </si>
  <si>
    <t>Encarregado de Serviço</t>
  </si>
  <si>
    <t>Greidista</t>
  </si>
  <si>
    <t>20013</t>
  </si>
  <si>
    <t>20015</t>
  </si>
  <si>
    <t>20027</t>
  </si>
  <si>
    <t>20001</t>
  </si>
  <si>
    <t>20028</t>
  </si>
  <si>
    <t>20000</t>
  </si>
  <si>
    <t>20026</t>
  </si>
  <si>
    <t>20004</t>
  </si>
  <si>
    <t>Perfurador</t>
  </si>
  <si>
    <t>20017</t>
  </si>
  <si>
    <t>21019</t>
  </si>
  <si>
    <t>21009</t>
  </si>
  <si>
    <t>Perfurador  AC</t>
  </si>
  <si>
    <t>20019</t>
  </si>
  <si>
    <t>20031</t>
  </si>
  <si>
    <t>Total Grupo C</t>
  </si>
  <si>
    <t>Total Grupo D</t>
  </si>
  <si>
    <t>Encargos Totais</t>
  </si>
  <si>
    <t>Encargos compl.</t>
  </si>
  <si>
    <t>Encargos Total</t>
  </si>
  <si>
    <t>Encargos Complem</t>
  </si>
  <si>
    <t>Categoria Profissional</t>
  </si>
  <si>
    <t>Und</t>
  </si>
  <si>
    <t>Salário (R$)</t>
  </si>
  <si>
    <t>Encargos Sociais (%)</t>
  </si>
  <si>
    <t>Encargos Adicionais</t>
  </si>
  <si>
    <t>Encargos Complementares</t>
  </si>
  <si>
    <t>Alimentação</t>
  </si>
  <si>
    <t>EPI</t>
  </si>
  <si>
    <t>Ferramenta</t>
  </si>
  <si>
    <t>Uniformes</t>
  </si>
  <si>
    <t>Transporte</t>
  </si>
  <si>
    <t>Exames Ocupacionais</t>
  </si>
  <si>
    <t>Encargos Adicionais Total</t>
  </si>
  <si>
    <t>Cesta Básica</t>
  </si>
  <si>
    <t>Assistência Médica</t>
  </si>
  <si>
    <t>Seguro de Vida</t>
  </si>
  <si>
    <t>%</t>
  </si>
  <si>
    <t>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</si>
</sst>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R$&quot;\ * #,##0.00_-;\-&quot;R$&quot;\ * #,##0.00_-;_-&quot;R$&quot;\ * &quot;-&quot;??_-;_-@"/>
    <numFmt numFmtId="165" formatCode="_-* #,##0.00_-;\-* #,##0.00_-;_-* &quot;-&quot;??_-;_-@"/>
    <numFmt numFmtId="166" formatCode="0.0%"/>
    <numFmt numFmtId="167" formatCode="_-* #,##0.0000_-;\-* #,##0.0000_-;_-* &quot;-&quot;??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</font>
    <font>
      <b/>
      <sz val="8"/>
      <color theme="4" tint="-0.249977111117893"/>
      <name val="Arial"/>
      <family val="2"/>
    </font>
    <font>
      <sz val="10"/>
      <color theme="9" tint="-0.499984740745262"/>
      <name val="Calibri"/>
      <family val="2"/>
    </font>
    <font>
      <b/>
      <sz val="8"/>
      <color theme="2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8"/>
      <color theme="0"/>
      <name val="Arial"/>
      <family val="2"/>
    </font>
    <font>
      <sz val="7"/>
      <color theme="1"/>
      <name val="Arial"/>
      <family val="2"/>
    </font>
    <font>
      <sz val="7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7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E5E5E5"/>
        <bgColor rgb="FFE5E5E5"/>
      </patternFill>
    </fill>
    <fill>
      <patternFill patternType="solid">
        <fgColor theme="1"/>
        <bgColor theme="1"/>
      </patternFill>
    </fill>
    <fill>
      <patternFill patternType="solid">
        <fgColor rgb="FFFFD965"/>
        <bgColor rgb="FFFFD965"/>
      </patternFill>
    </fill>
    <fill>
      <patternFill patternType="solid">
        <fgColor theme="8" tint="-0.249977111117893"/>
        <bgColor rgb="FFE5E5E5"/>
      </patternFill>
    </fill>
    <fill>
      <patternFill patternType="solid">
        <fgColor theme="1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8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medium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9" fontId="6" fillId="0" borderId="0" applyFont="0" applyFill="0" applyBorder="0" applyAlignment="0" applyProtection="0"/>
    <xf numFmtId="0" fontId="2" fillId="0" borderId="2"/>
    <xf numFmtId="0" fontId="1" fillId="0" borderId="2"/>
    <xf numFmtId="43" fontId="1" fillId="0" borderId="2" applyFont="0" applyFill="0" applyBorder="0" applyAlignment="0" applyProtection="0"/>
  </cellStyleXfs>
  <cellXfs count="235">
    <xf numFmtId="0" fontId="0" fillId="0" borderId="0" xfId="0"/>
    <xf numFmtId="0" fontId="4" fillId="0" borderId="0" xfId="0" applyFont="1" applyAlignment="1">
      <alignment wrapText="1"/>
    </xf>
    <xf numFmtId="2" fontId="4" fillId="0" borderId="0" xfId="0" applyNumberFormat="1" applyFont="1"/>
    <xf numFmtId="0" fontId="6" fillId="0" borderId="0" xfId="0" applyFont="1"/>
    <xf numFmtId="0" fontId="4" fillId="0" borderId="0" xfId="0" applyFont="1" applyAlignment="1">
      <alignment horizontal="center" wrapText="1"/>
    </xf>
    <xf numFmtId="165" fontId="4" fillId="0" borderId="0" xfId="0" applyNumberFormat="1" applyFont="1"/>
    <xf numFmtId="164" fontId="6" fillId="0" borderId="0" xfId="0" applyNumberFormat="1" applyFont="1"/>
    <xf numFmtId="164" fontId="7" fillId="0" borderId="7" xfId="0" applyNumberFormat="1" applyFont="1" applyBorder="1" applyAlignment="1">
      <alignment horizontal="right" vertical="center" shrinkToFit="1"/>
    </xf>
    <xf numFmtId="0" fontId="2" fillId="0" borderId="2" xfId="2"/>
    <xf numFmtId="0" fontId="13" fillId="0" borderId="2" xfId="2" applyFont="1" applyAlignment="1">
      <alignment horizontal="center" vertical="center"/>
    </xf>
    <xf numFmtId="0" fontId="12" fillId="0" borderId="2" xfId="2" applyFont="1" applyAlignment="1">
      <alignment vertical="center" wrapText="1"/>
    </xf>
    <xf numFmtId="10" fontId="2" fillId="0" borderId="2" xfId="2" applyNumberFormat="1"/>
    <xf numFmtId="0" fontId="12" fillId="0" borderId="2" xfId="2" applyFont="1"/>
    <xf numFmtId="0" fontId="12" fillId="0" borderId="2" xfId="2" applyFont="1" applyAlignment="1">
      <alignment vertical="center"/>
    </xf>
    <xf numFmtId="0" fontId="15" fillId="0" borderId="2" xfId="2" applyFont="1"/>
    <xf numFmtId="0" fontId="12" fillId="0" borderId="15" xfId="2" applyFont="1" applyBorder="1" applyAlignment="1">
      <alignment horizontal="center"/>
    </xf>
    <xf numFmtId="0" fontId="12" fillId="0" borderId="16" xfId="2" applyFont="1" applyBorder="1" applyAlignment="1">
      <alignment horizontal="center"/>
    </xf>
    <xf numFmtId="0" fontId="12" fillId="0" borderId="2" xfId="2" applyFont="1" applyAlignment="1">
      <alignment horizontal="left" vertical="center"/>
    </xf>
    <xf numFmtId="0" fontId="12" fillId="0" borderId="2" xfId="2" applyFont="1" applyAlignment="1">
      <alignment horizontal="center"/>
    </xf>
    <xf numFmtId="0" fontId="2" fillId="0" borderId="2" xfId="2" applyAlignment="1">
      <alignment wrapText="1"/>
    </xf>
    <xf numFmtId="0" fontId="12" fillId="0" borderId="17" xfId="2" applyFont="1" applyBorder="1" applyAlignment="1">
      <alignment horizontal="center"/>
    </xf>
    <xf numFmtId="0" fontId="12" fillId="0" borderId="2" xfId="2" applyFont="1" applyAlignment="1">
      <alignment horizontal="justify" vertical="center" wrapText="1"/>
    </xf>
    <xf numFmtId="49" fontId="12" fillId="0" borderId="20" xfId="2" applyNumberFormat="1" applyFont="1" applyBorder="1" applyAlignment="1">
      <alignment horizontal="center" vertical="center" wrapText="1"/>
    </xf>
    <xf numFmtId="0" fontId="12" fillId="0" borderId="21" xfId="2" applyFont="1" applyBorder="1" applyAlignment="1">
      <alignment horizontal="center" vertical="center" wrapText="1"/>
    </xf>
    <xf numFmtId="49" fontId="12" fillId="0" borderId="22" xfId="2" applyNumberFormat="1" applyFont="1" applyBorder="1" applyAlignment="1">
      <alignment horizontal="center" vertical="center" wrapText="1"/>
    </xf>
    <xf numFmtId="0" fontId="12" fillId="0" borderId="23" xfId="2" applyFont="1" applyBorder="1" applyAlignment="1">
      <alignment horizontal="center" vertical="center" wrapText="1"/>
    </xf>
    <xf numFmtId="10" fontId="16" fillId="7" borderId="28" xfId="2" applyNumberFormat="1" applyFont="1" applyFill="1" applyBorder="1" applyAlignment="1">
      <alignment horizontal="center" vertical="center"/>
    </xf>
    <xf numFmtId="10" fontId="16" fillId="7" borderId="29" xfId="2" applyNumberFormat="1" applyFont="1" applyFill="1" applyBorder="1" applyAlignment="1">
      <alignment horizontal="center" vertical="center"/>
    </xf>
    <xf numFmtId="0" fontId="17" fillId="7" borderId="21" xfId="2" applyFont="1" applyFill="1" applyBorder="1" applyAlignment="1">
      <alignment horizontal="center" vertical="center"/>
    </xf>
    <xf numFmtId="0" fontId="17" fillId="7" borderId="33" xfId="2" applyFont="1" applyFill="1" applyBorder="1" applyAlignment="1">
      <alignment horizontal="center" vertical="center"/>
    </xf>
    <xf numFmtId="0" fontId="17" fillId="7" borderId="25" xfId="2" applyFont="1" applyFill="1" applyBorder="1" applyAlignment="1">
      <alignment horizontal="center" vertical="center"/>
    </xf>
    <xf numFmtId="10" fontId="19" fillId="0" borderId="21" xfId="2" applyNumberFormat="1" applyFont="1" applyBorder="1" applyAlignment="1">
      <alignment horizontal="center" vertical="center"/>
    </xf>
    <xf numFmtId="10" fontId="19" fillId="0" borderId="23" xfId="2" applyNumberFormat="1" applyFont="1" applyBorder="1" applyAlignment="1">
      <alignment horizontal="center" vertical="center"/>
    </xf>
    <xf numFmtId="10" fontId="19" fillId="0" borderId="33" xfId="2" applyNumberFormat="1" applyFont="1" applyBorder="1" applyAlignment="1">
      <alignment horizontal="center" vertical="center"/>
    </xf>
    <xf numFmtId="10" fontId="19" fillId="0" borderId="34" xfId="2" applyNumberFormat="1" applyFont="1" applyBorder="1" applyAlignment="1">
      <alignment horizontal="center" vertical="center"/>
    </xf>
    <xf numFmtId="10" fontId="19" fillId="0" borderId="25" xfId="2" applyNumberFormat="1" applyFont="1" applyBorder="1" applyAlignment="1">
      <alignment horizontal="center" vertical="center"/>
    </xf>
    <xf numFmtId="10" fontId="19" fillId="0" borderId="26" xfId="2" applyNumberFormat="1" applyFont="1" applyBorder="1" applyAlignment="1">
      <alignment horizontal="center" vertical="center"/>
    </xf>
    <xf numFmtId="10" fontId="12" fillId="0" borderId="21" xfId="2" applyNumberFormat="1" applyFont="1" applyBorder="1" applyAlignment="1">
      <alignment horizontal="center" vertical="center" wrapText="1"/>
    </xf>
    <xf numFmtId="10" fontId="12" fillId="0" borderId="23" xfId="2" applyNumberFormat="1" applyFont="1" applyBorder="1" applyAlignment="1">
      <alignment horizontal="center" vertical="center" wrapText="1"/>
    </xf>
    <xf numFmtId="10" fontId="18" fillId="8" borderId="31" xfId="2" applyNumberFormat="1" applyFont="1" applyFill="1" applyBorder="1" applyAlignment="1">
      <alignment horizontal="center" vertical="center"/>
    </xf>
    <xf numFmtId="0" fontId="19" fillId="0" borderId="23" xfId="2" applyFont="1" applyBorder="1" applyAlignment="1">
      <alignment vertical="center" wrapText="1"/>
    </xf>
    <xf numFmtId="10" fontId="16" fillId="0" borderId="21" xfId="1" applyNumberFormat="1" applyFont="1" applyBorder="1" applyAlignment="1">
      <alignment horizontal="center" vertical="center" wrapText="1"/>
    </xf>
    <xf numFmtId="10" fontId="16" fillId="0" borderId="23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0" fontId="20" fillId="0" borderId="21" xfId="2" applyNumberFormat="1" applyFont="1" applyBorder="1" applyAlignment="1">
      <alignment horizontal="center" vertical="center"/>
    </xf>
    <xf numFmtId="0" fontId="18" fillId="9" borderId="40" xfId="3" applyFont="1" applyFill="1" applyBorder="1" applyAlignment="1">
      <alignment horizontal="center" vertical="center" wrapText="1"/>
    </xf>
    <xf numFmtId="0" fontId="1" fillId="0" borderId="2" xfId="3"/>
    <xf numFmtId="0" fontId="18" fillId="9" borderId="50" xfId="3" applyFont="1" applyFill="1" applyBorder="1" applyAlignment="1">
      <alignment horizontal="center" vertical="center" wrapText="1"/>
    </xf>
    <xf numFmtId="0" fontId="18" fillId="9" borderId="1" xfId="3" applyFont="1" applyFill="1" applyBorder="1" applyAlignment="1">
      <alignment horizontal="center" vertical="center" wrapText="1"/>
    </xf>
    <xf numFmtId="0" fontId="18" fillId="9" borderId="51" xfId="3" applyFont="1" applyFill="1" applyBorder="1" applyAlignment="1">
      <alignment horizontal="center" vertical="center" wrapText="1"/>
    </xf>
    <xf numFmtId="0" fontId="1" fillId="10" borderId="53" xfId="3" applyFill="1" applyBorder="1" applyAlignment="1">
      <alignment horizontal="center"/>
    </xf>
    <xf numFmtId="43" fontId="1" fillId="10" borderId="53" xfId="3" applyNumberFormat="1" applyFill="1" applyBorder="1" applyAlignment="1">
      <alignment horizontal="center"/>
    </xf>
    <xf numFmtId="10" fontId="1" fillId="10" borderId="53" xfId="3" applyNumberFormat="1" applyFill="1" applyBorder="1" applyAlignment="1">
      <alignment horizontal="center"/>
    </xf>
    <xf numFmtId="10" fontId="21" fillId="10" borderId="54" xfId="3" applyNumberFormat="1" applyFont="1" applyFill="1" applyBorder="1" applyAlignment="1">
      <alignment horizontal="center"/>
    </xf>
    <xf numFmtId="166" fontId="1" fillId="10" borderId="52" xfId="3" applyNumberFormat="1" applyFill="1" applyBorder="1" applyAlignment="1">
      <alignment horizontal="center"/>
    </xf>
    <xf numFmtId="43" fontId="1" fillId="0" borderId="2" xfId="3" applyNumberFormat="1"/>
    <xf numFmtId="0" fontId="1" fillId="10" borderId="56" xfId="3" applyFill="1" applyBorder="1" applyAlignment="1">
      <alignment horizontal="center"/>
    </xf>
    <xf numFmtId="43" fontId="1" fillId="10" borderId="56" xfId="3" applyNumberFormat="1" applyFill="1" applyBorder="1" applyAlignment="1">
      <alignment horizontal="center"/>
    </xf>
    <xf numFmtId="10" fontId="1" fillId="10" borderId="56" xfId="3" applyNumberFormat="1" applyFill="1" applyBorder="1" applyAlignment="1">
      <alignment horizontal="center"/>
    </xf>
    <xf numFmtId="10" fontId="21" fillId="10" borderId="57" xfId="3" applyNumberFormat="1" applyFont="1" applyFill="1" applyBorder="1" applyAlignment="1">
      <alignment horizontal="center"/>
    </xf>
    <xf numFmtId="166" fontId="1" fillId="10" borderId="55" xfId="3" applyNumberFormat="1" applyFill="1" applyBorder="1" applyAlignment="1">
      <alignment horizontal="center"/>
    </xf>
    <xf numFmtId="0" fontId="1" fillId="10" borderId="59" xfId="3" applyFill="1" applyBorder="1" applyAlignment="1">
      <alignment horizontal="center"/>
    </xf>
    <xf numFmtId="43" fontId="1" fillId="10" borderId="59" xfId="3" applyNumberFormat="1" applyFill="1" applyBorder="1" applyAlignment="1">
      <alignment horizontal="center"/>
    </xf>
    <xf numFmtId="10" fontId="1" fillId="10" borderId="59" xfId="3" applyNumberFormat="1" applyFill="1" applyBorder="1" applyAlignment="1">
      <alignment horizontal="center"/>
    </xf>
    <xf numFmtId="10" fontId="21" fillId="10" borderId="60" xfId="3" applyNumberFormat="1" applyFont="1" applyFill="1" applyBorder="1" applyAlignment="1">
      <alignment horizontal="center"/>
    </xf>
    <xf numFmtId="166" fontId="1" fillId="10" borderId="58" xfId="3" applyNumberFormat="1" applyFill="1" applyBorder="1" applyAlignment="1">
      <alignment horizontal="center"/>
    </xf>
    <xf numFmtId="167" fontId="1" fillId="0" borderId="2" xfId="3" applyNumberFormat="1" applyAlignment="1">
      <alignment horizontal="center"/>
    </xf>
    <xf numFmtId="0" fontId="1" fillId="0" borderId="2" xfId="3" applyAlignment="1">
      <alignment horizontal="center"/>
    </xf>
    <xf numFmtId="10" fontId="1" fillId="0" borderId="2" xfId="3" applyNumberFormat="1"/>
    <xf numFmtId="43" fontId="0" fillId="0" borderId="2" xfId="4" applyFont="1"/>
    <xf numFmtId="43" fontId="1" fillId="10" borderId="53" xfId="3" applyNumberFormat="1" applyFill="1" applyBorder="1"/>
    <xf numFmtId="43" fontId="1" fillId="10" borderId="56" xfId="3" applyNumberFormat="1" applyFill="1" applyBorder="1"/>
    <xf numFmtId="43" fontId="1" fillId="10" borderId="59" xfId="3" applyNumberFormat="1" applyFill="1" applyBorder="1"/>
    <xf numFmtId="0" fontId="7" fillId="0" borderId="7" xfId="0" applyFont="1" applyBorder="1" applyAlignment="1">
      <alignment horizontal="left" vertical="center"/>
    </xf>
    <xf numFmtId="0" fontId="1" fillId="0" borderId="62" xfId="3" applyBorder="1"/>
    <xf numFmtId="0" fontId="7" fillId="0" borderId="4" xfId="0" applyFont="1" applyBorder="1" applyAlignment="1">
      <alignment horizontal="left"/>
    </xf>
    <xf numFmtId="0" fontId="1" fillId="0" borderId="63" xfId="3" applyBorder="1"/>
    <xf numFmtId="0" fontId="7" fillId="0" borderId="7" xfId="0" applyFont="1" applyBorder="1" applyAlignment="1">
      <alignment horizontal="left"/>
    </xf>
    <xf numFmtId="0" fontId="1" fillId="0" borderId="64" xfId="3" applyBorder="1"/>
    <xf numFmtId="0" fontId="7" fillId="0" borderId="61" xfId="0" applyFont="1" applyBorder="1" applyAlignment="1">
      <alignment horizontal="left"/>
    </xf>
    <xf numFmtId="10" fontId="1" fillId="10" borderId="65" xfId="3" applyNumberFormat="1" applyFill="1" applyBorder="1" applyAlignment="1">
      <alignment horizontal="center"/>
    </xf>
    <xf numFmtId="43" fontId="1" fillId="10" borderId="5" xfId="3" applyNumberFormat="1" applyFill="1" applyBorder="1" applyAlignment="1">
      <alignment horizontal="center"/>
    </xf>
    <xf numFmtId="10" fontId="1" fillId="10" borderId="66" xfId="3" applyNumberFormat="1" applyFill="1" applyBorder="1" applyAlignment="1">
      <alignment horizontal="center"/>
    </xf>
    <xf numFmtId="43" fontId="1" fillId="10" borderId="8" xfId="3" applyNumberFormat="1" applyFill="1" applyBorder="1" applyAlignment="1">
      <alignment horizontal="center"/>
    </xf>
    <xf numFmtId="10" fontId="1" fillId="10" borderId="67" xfId="3" applyNumberFormat="1" applyFill="1" applyBorder="1" applyAlignment="1">
      <alignment horizontal="center"/>
    </xf>
    <xf numFmtId="43" fontId="1" fillId="10" borderId="68" xfId="3" applyNumberFormat="1" applyFill="1" applyBorder="1" applyAlignment="1">
      <alignment horizontal="center"/>
    </xf>
    <xf numFmtId="43" fontId="1" fillId="10" borderId="69" xfId="3" applyNumberFormat="1" applyFill="1" applyBorder="1" applyAlignment="1">
      <alignment horizontal="center"/>
    </xf>
    <xf numFmtId="43" fontId="1" fillId="10" borderId="70" xfId="3" applyNumberFormat="1" applyFill="1" applyBorder="1" applyAlignment="1">
      <alignment horizontal="center"/>
    </xf>
    <xf numFmtId="43" fontId="1" fillId="10" borderId="71" xfId="3" applyNumberFormat="1" applyFill="1" applyBorder="1" applyAlignment="1">
      <alignment horizontal="center"/>
    </xf>
    <xf numFmtId="10" fontId="1" fillId="10" borderId="72" xfId="3" applyNumberFormat="1" applyFill="1" applyBorder="1" applyAlignment="1">
      <alignment horizontal="center"/>
    </xf>
    <xf numFmtId="10" fontId="1" fillId="10" borderId="73" xfId="3" applyNumberFormat="1" applyFill="1" applyBorder="1" applyAlignment="1">
      <alignment horizontal="center"/>
    </xf>
    <xf numFmtId="10" fontId="1" fillId="10" borderId="74" xfId="3" applyNumberFormat="1" applyFill="1" applyBorder="1" applyAlignment="1">
      <alignment horizontal="center"/>
    </xf>
    <xf numFmtId="10" fontId="1" fillId="10" borderId="3" xfId="3" applyNumberFormat="1" applyFill="1" applyBorder="1" applyAlignment="1">
      <alignment horizontal="center"/>
    </xf>
    <xf numFmtId="10" fontId="1" fillId="10" borderId="6" xfId="3" applyNumberFormat="1" applyFill="1" applyBorder="1" applyAlignment="1">
      <alignment horizontal="center"/>
    </xf>
    <xf numFmtId="10" fontId="1" fillId="10" borderId="75" xfId="3" applyNumberFormat="1" applyFill="1" applyBorder="1" applyAlignment="1">
      <alignment horizontal="center"/>
    </xf>
    <xf numFmtId="10" fontId="1" fillId="10" borderId="76" xfId="3" applyNumberFormat="1" applyFill="1" applyBorder="1" applyAlignment="1">
      <alignment horizontal="center"/>
    </xf>
    <xf numFmtId="10" fontId="1" fillId="10" borderId="77" xfId="3" applyNumberFormat="1" applyFill="1" applyBorder="1" applyAlignment="1">
      <alignment horizontal="center"/>
    </xf>
    <xf numFmtId="10" fontId="1" fillId="10" borderId="78" xfId="3" applyNumberFormat="1" applyFill="1" applyBorder="1" applyAlignment="1">
      <alignment horizontal="center"/>
    </xf>
    <xf numFmtId="43" fontId="1" fillId="11" borderId="54" xfId="3" applyNumberFormat="1" applyFill="1" applyBorder="1" applyAlignment="1">
      <alignment horizontal="center"/>
    </xf>
    <xf numFmtId="43" fontId="1" fillId="11" borderId="57" xfId="3" applyNumberFormat="1" applyFill="1" applyBorder="1" applyAlignment="1">
      <alignment horizontal="center"/>
    </xf>
    <xf numFmtId="43" fontId="1" fillId="11" borderId="60" xfId="3" applyNumberFormat="1" applyFill="1" applyBorder="1" applyAlignment="1">
      <alignment horizontal="center"/>
    </xf>
    <xf numFmtId="43" fontId="1" fillId="11" borderId="53" xfId="3" applyNumberFormat="1" applyFill="1" applyBorder="1" applyAlignment="1">
      <alignment horizontal="center"/>
    </xf>
    <xf numFmtId="43" fontId="1" fillId="11" borderId="56" xfId="3" applyNumberFormat="1" applyFill="1" applyBorder="1" applyAlignment="1">
      <alignment horizontal="center"/>
    </xf>
    <xf numFmtId="43" fontId="1" fillId="11" borderId="79" xfId="3" applyNumberFormat="1" applyFill="1" applyBorder="1" applyAlignment="1">
      <alignment horizontal="center"/>
    </xf>
    <xf numFmtId="43" fontId="1" fillId="11" borderId="69" xfId="3" applyNumberFormat="1" applyFill="1" applyBorder="1" applyAlignment="1">
      <alignment horizontal="center"/>
    </xf>
    <xf numFmtId="43" fontId="1" fillId="11" borderId="70" xfId="3" applyNumberFormat="1" applyFill="1" applyBorder="1" applyAlignment="1">
      <alignment horizontal="center"/>
    </xf>
    <xf numFmtId="43" fontId="1" fillId="11" borderId="71" xfId="3" applyNumberFormat="1" applyFill="1" applyBorder="1" applyAlignment="1">
      <alignment horizontal="center"/>
    </xf>
    <xf numFmtId="43" fontId="1" fillId="11" borderId="5" xfId="3" applyNumberFormat="1" applyFill="1" applyBorder="1" applyAlignment="1">
      <alignment horizontal="center"/>
    </xf>
    <xf numFmtId="43" fontId="1" fillId="11" borderId="8" xfId="3" applyNumberFormat="1" applyFill="1" applyBorder="1" applyAlignment="1">
      <alignment horizontal="center"/>
    </xf>
    <xf numFmtId="43" fontId="1" fillId="11" borderId="68" xfId="3" applyNumberFormat="1" applyFill="1" applyBorder="1" applyAlignment="1">
      <alignment horizontal="center"/>
    </xf>
    <xf numFmtId="49" fontId="12" fillId="0" borderId="80" xfId="2" applyNumberFormat="1" applyFont="1" applyBorder="1" applyAlignment="1">
      <alignment horizontal="center" vertical="center" wrapText="1"/>
    </xf>
    <xf numFmtId="0" fontId="19" fillId="0" borderId="36" xfId="2" applyFont="1" applyBorder="1" applyAlignment="1">
      <alignment vertical="center" wrapText="1"/>
    </xf>
    <xf numFmtId="0" fontId="12" fillId="0" borderId="36" xfId="2" applyFont="1" applyBorder="1" applyAlignment="1">
      <alignment horizontal="center" vertical="center" wrapText="1"/>
    </xf>
    <xf numFmtId="10" fontId="16" fillId="0" borderId="36" xfId="1" applyNumberFormat="1" applyFont="1" applyBorder="1" applyAlignment="1">
      <alignment horizontal="center" vertical="center" wrapText="1"/>
    </xf>
    <xf numFmtId="10" fontId="12" fillId="0" borderId="36" xfId="2" applyNumberFormat="1" applyFont="1" applyBorder="1" applyAlignment="1">
      <alignment horizontal="center" vertical="center" wrapText="1"/>
    </xf>
    <xf numFmtId="10" fontId="19" fillId="0" borderId="36" xfId="2" applyNumberFormat="1" applyFont="1" applyBorder="1" applyAlignment="1">
      <alignment horizontal="center" vertical="center"/>
    </xf>
    <xf numFmtId="10" fontId="16" fillId="7" borderId="81" xfId="2" applyNumberFormat="1" applyFont="1" applyFill="1" applyBorder="1" applyAlignment="1">
      <alignment horizontal="center" vertical="center"/>
    </xf>
    <xf numFmtId="10" fontId="19" fillId="0" borderId="82" xfId="2" applyNumberFormat="1" applyFont="1" applyBorder="1" applyAlignment="1">
      <alignment horizontal="center" vertical="center"/>
    </xf>
    <xf numFmtId="10" fontId="19" fillId="0" borderId="83" xfId="2" applyNumberFormat="1" applyFont="1" applyBorder="1" applyAlignment="1">
      <alignment horizontal="center" vertical="center"/>
    </xf>
    <xf numFmtId="10" fontId="18" fillId="8" borderId="84" xfId="2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24" fillId="9" borderId="40" xfId="3" applyFont="1" applyFill="1" applyBorder="1" applyAlignment="1">
      <alignment horizontal="center" vertical="center" wrapText="1"/>
    </xf>
    <xf numFmtId="0" fontId="22" fillId="0" borderId="62" xfId="3" applyFont="1" applyBorder="1"/>
    <xf numFmtId="0" fontId="22" fillId="0" borderId="53" xfId="3" applyFont="1" applyBorder="1" applyAlignment="1">
      <alignment horizontal="center"/>
    </xf>
    <xf numFmtId="43" fontId="22" fillId="0" borderId="53" xfId="3" applyNumberFormat="1" applyFont="1" applyBorder="1"/>
    <xf numFmtId="10" fontId="22" fillId="0" borderId="65" xfId="3" applyNumberFormat="1" applyFont="1" applyBorder="1" applyAlignment="1">
      <alignment horizontal="center"/>
    </xf>
    <xf numFmtId="43" fontId="22" fillId="0" borderId="69" xfId="3" applyNumberFormat="1" applyFont="1" applyBorder="1" applyAlignment="1">
      <alignment horizontal="center"/>
    </xf>
    <xf numFmtId="10" fontId="22" fillId="0" borderId="3" xfId="3" applyNumberFormat="1" applyFont="1" applyBorder="1" applyAlignment="1">
      <alignment horizontal="center"/>
    </xf>
    <xf numFmtId="43" fontId="22" fillId="0" borderId="5" xfId="3" applyNumberFormat="1" applyFont="1" applyBorder="1" applyAlignment="1">
      <alignment horizontal="center"/>
    </xf>
    <xf numFmtId="10" fontId="22" fillId="0" borderId="72" xfId="3" applyNumberFormat="1" applyFont="1" applyBorder="1" applyAlignment="1">
      <alignment horizontal="center"/>
    </xf>
    <xf numFmtId="10" fontId="22" fillId="0" borderId="53" xfId="3" applyNumberFormat="1" applyFont="1" applyBorder="1" applyAlignment="1">
      <alignment horizontal="center"/>
    </xf>
    <xf numFmtId="43" fontId="22" fillId="0" borderId="53" xfId="3" applyNumberFormat="1" applyFont="1" applyBorder="1" applyAlignment="1">
      <alignment horizontal="center"/>
    </xf>
    <xf numFmtId="166" fontId="22" fillId="0" borderId="52" xfId="3" applyNumberFormat="1" applyFont="1" applyBorder="1" applyAlignment="1">
      <alignment horizontal="center"/>
    </xf>
    <xf numFmtId="43" fontId="22" fillId="0" borderId="54" xfId="3" applyNumberFormat="1" applyFont="1" applyBorder="1" applyAlignment="1">
      <alignment horizontal="center"/>
    </xf>
    <xf numFmtId="10" fontId="22" fillId="0" borderId="76" xfId="3" applyNumberFormat="1" applyFont="1" applyBorder="1" applyAlignment="1">
      <alignment horizontal="center"/>
    </xf>
    <xf numFmtId="0" fontId="22" fillId="0" borderId="63" xfId="3" applyFont="1" applyBorder="1"/>
    <xf numFmtId="0" fontId="22" fillId="0" borderId="56" xfId="3" applyFont="1" applyBorder="1" applyAlignment="1">
      <alignment horizontal="center"/>
    </xf>
    <xf numFmtId="43" fontId="22" fillId="0" borderId="56" xfId="3" applyNumberFormat="1" applyFont="1" applyBorder="1"/>
    <xf numFmtId="10" fontId="22" fillId="0" borderId="66" xfId="3" applyNumberFormat="1" applyFont="1" applyBorder="1" applyAlignment="1">
      <alignment horizontal="center"/>
    </xf>
    <xf numFmtId="43" fontId="22" fillId="0" borderId="70" xfId="3" applyNumberFormat="1" applyFont="1" applyBorder="1" applyAlignment="1">
      <alignment horizontal="center"/>
    </xf>
    <xf numFmtId="10" fontId="22" fillId="0" borderId="6" xfId="3" applyNumberFormat="1" applyFont="1" applyBorder="1" applyAlignment="1">
      <alignment horizontal="center"/>
    </xf>
    <xf numFmtId="43" fontId="22" fillId="0" borderId="8" xfId="3" applyNumberFormat="1" applyFont="1" applyBorder="1" applyAlignment="1">
      <alignment horizontal="center"/>
    </xf>
    <xf numFmtId="10" fontId="22" fillId="0" borderId="73" xfId="3" applyNumberFormat="1" applyFont="1" applyBorder="1" applyAlignment="1">
      <alignment horizontal="center"/>
    </xf>
    <xf numFmtId="10" fontId="22" fillId="0" borderId="56" xfId="3" applyNumberFormat="1" applyFont="1" applyBorder="1" applyAlignment="1">
      <alignment horizontal="center"/>
    </xf>
    <xf numFmtId="43" fontId="22" fillId="0" borderId="56" xfId="3" applyNumberFormat="1" applyFont="1" applyBorder="1" applyAlignment="1">
      <alignment horizontal="center"/>
    </xf>
    <xf numFmtId="166" fontId="22" fillId="0" borderId="55" xfId="3" applyNumberFormat="1" applyFont="1" applyBorder="1" applyAlignment="1">
      <alignment horizontal="center"/>
    </xf>
    <xf numFmtId="43" fontId="22" fillId="0" borderId="57" xfId="3" applyNumberFormat="1" applyFont="1" applyBorder="1" applyAlignment="1">
      <alignment horizontal="center"/>
    </xf>
    <xf numFmtId="10" fontId="22" fillId="0" borderId="77" xfId="3" applyNumberFormat="1" applyFont="1" applyBorder="1" applyAlignment="1">
      <alignment horizontal="center"/>
    </xf>
    <xf numFmtId="0" fontId="22" fillId="0" borderId="64" xfId="3" applyFont="1" applyBorder="1"/>
    <xf numFmtId="0" fontId="22" fillId="0" borderId="59" xfId="3" applyFont="1" applyBorder="1" applyAlignment="1">
      <alignment horizontal="center"/>
    </xf>
    <xf numFmtId="43" fontId="22" fillId="0" borderId="59" xfId="3" applyNumberFormat="1" applyFont="1" applyBorder="1"/>
    <xf numFmtId="10" fontId="22" fillId="0" borderId="67" xfId="3" applyNumberFormat="1" applyFont="1" applyBorder="1" applyAlignment="1">
      <alignment horizontal="center"/>
    </xf>
    <xf numFmtId="43" fontId="22" fillId="0" borderId="71" xfId="3" applyNumberFormat="1" applyFont="1" applyBorder="1" applyAlignment="1">
      <alignment horizontal="center"/>
    </xf>
    <xf numFmtId="10" fontId="22" fillId="0" borderId="75" xfId="3" applyNumberFormat="1" applyFont="1" applyBorder="1" applyAlignment="1">
      <alignment horizontal="center"/>
    </xf>
    <xf numFmtId="43" fontId="22" fillId="0" borderId="68" xfId="3" applyNumberFormat="1" applyFont="1" applyBorder="1" applyAlignment="1">
      <alignment horizontal="center"/>
    </xf>
    <xf numFmtId="10" fontId="22" fillId="0" borderId="74" xfId="3" applyNumberFormat="1" applyFont="1" applyBorder="1" applyAlignment="1">
      <alignment horizontal="center"/>
    </xf>
    <xf numFmtId="10" fontId="22" fillId="0" borderId="59" xfId="3" applyNumberFormat="1" applyFont="1" applyBorder="1" applyAlignment="1">
      <alignment horizontal="center"/>
    </xf>
    <xf numFmtId="43" fontId="22" fillId="0" borderId="59" xfId="3" applyNumberFormat="1" applyFont="1" applyBorder="1" applyAlignment="1">
      <alignment horizontal="center"/>
    </xf>
    <xf numFmtId="166" fontId="22" fillId="0" borderId="58" xfId="3" applyNumberFormat="1" applyFont="1" applyBorder="1" applyAlignment="1">
      <alignment horizontal="center"/>
    </xf>
    <xf numFmtId="43" fontId="22" fillId="0" borderId="60" xfId="3" applyNumberFormat="1" applyFont="1" applyBorder="1" applyAlignment="1">
      <alignment horizontal="center"/>
    </xf>
    <xf numFmtId="10" fontId="22" fillId="0" borderId="78" xfId="3" applyNumberFormat="1" applyFont="1" applyBorder="1" applyAlignment="1">
      <alignment horizontal="center"/>
    </xf>
    <xf numFmtId="43" fontId="22" fillId="0" borderId="79" xfId="3" applyNumberFormat="1" applyFont="1" applyBorder="1" applyAlignment="1">
      <alignment horizontal="center"/>
    </xf>
    <xf numFmtId="10" fontId="23" fillId="12" borderId="54" xfId="3" applyNumberFormat="1" applyFont="1" applyFill="1" applyBorder="1" applyAlignment="1">
      <alignment horizontal="center"/>
    </xf>
    <xf numFmtId="10" fontId="23" fillId="12" borderId="57" xfId="3" applyNumberFormat="1" applyFont="1" applyFill="1" applyBorder="1" applyAlignment="1">
      <alignment horizontal="center"/>
    </xf>
    <xf numFmtId="10" fontId="23" fillId="12" borderId="60" xfId="3" applyNumberFormat="1" applyFont="1" applyFill="1" applyBorder="1" applyAlignment="1">
      <alignment horizontal="center"/>
    </xf>
    <xf numFmtId="0" fontId="12" fillId="0" borderId="21" xfId="2" applyFont="1" applyBorder="1" applyAlignment="1">
      <alignment vertical="center" wrapText="1"/>
    </xf>
    <xf numFmtId="0" fontId="12" fillId="0" borderId="23" xfId="2" applyFont="1" applyBorder="1" applyAlignment="1">
      <alignment vertical="center" wrapText="1"/>
    </xf>
    <xf numFmtId="1" fontId="7" fillId="0" borderId="6" xfId="0" applyNumberFormat="1" applyFont="1" applyBorder="1" applyAlignment="1">
      <alignment horizontal="left" vertical="center" shrinkToFit="1"/>
    </xf>
    <xf numFmtId="0" fontId="7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right" vertical="center" shrinkToFit="1"/>
    </xf>
    <xf numFmtId="164" fontId="9" fillId="0" borderId="7" xfId="0" applyNumberFormat="1" applyFont="1" applyBorder="1" applyAlignment="1">
      <alignment horizontal="right" vertical="center" shrinkToFit="1"/>
    </xf>
    <xf numFmtId="10" fontId="8" fillId="0" borderId="7" xfId="0" applyNumberFormat="1" applyFont="1" applyBorder="1" applyAlignment="1">
      <alignment vertical="center"/>
    </xf>
    <xf numFmtId="164" fontId="10" fillId="0" borderId="7" xfId="0" applyNumberFormat="1" applyFont="1" applyBorder="1" applyAlignment="1">
      <alignment vertical="center"/>
    </xf>
    <xf numFmtId="2" fontId="8" fillId="0" borderId="8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2" fontId="5" fillId="0" borderId="7" xfId="0" applyNumberFormat="1" applyFont="1" applyBorder="1" applyAlignment="1">
      <alignment vertical="center"/>
    </xf>
    <xf numFmtId="164" fontId="5" fillId="4" borderId="7" xfId="0" applyNumberFormat="1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7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2" fontId="5" fillId="0" borderId="10" xfId="0" applyNumberFormat="1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164" fontId="5" fillId="0" borderId="10" xfId="0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0" fontId="3" fillId="3" borderId="85" xfId="0" applyFont="1" applyFill="1" applyBorder="1" applyAlignment="1">
      <alignment vertical="center" wrapText="1"/>
    </xf>
    <xf numFmtId="2" fontId="7" fillId="6" borderId="13" xfId="0" applyNumberFormat="1" applyFont="1" applyFill="1" applyBorder="1" applyAlignment="1">
      <alignment horizontal="right" vertical="center" shrinkToFit="1"/>
    </xf>
    <xf numFmtId="0" fontId="0" fillId="6" borderId="13" xfId="0" applyFill="1" applyBorder="1" applyAlignment="1">
      <alignment vertical="center"/>
    </xf>
    <xf numFmtId="0" fontId="0" fillId="6" borderId="14" xfId="0" applyFill="1" applyBorder="1" applyAlignment="1">
      <alignment vertical="center"/>
    </xf>
    <xf numFmtId="0" fontId="12" fillId="0" borderId="17" xfId="2" applyFont="1" applyBorder="1" applyAlignment="1">
      <alignment horizontal="left" vertical="center"/>
    </xf>
    <xf numFmtId="0" fontId="12" fillId="0" borderId="2" xfId="2" applyFont="1" applyAlignment="1">
      <alignment horizontal="left" vertical="center"/>
    </xf>
    <xf numFmtId="0" fontId="17" fillId="7" borderId="24" xfId="2" applyFont="1" applyFill="1" applyBorder="1" applyAlignment="1">
      <alignment horizontal="center" vertical="center" wrapText="1"/>
    </xf>
    <xf numFmtId="0" fontId="17" fillId="7" borderId="19" xfId="2" applyFont="1" applyFill="1" applyBorder="1" applyAlignment="1">
      <alignment horizontal="center" vertical="center" wrapText="1"/>
    </xf>
    <xf numFmtId="0" fontId="12" fillId="0" borderId="16" xfId="2" applyFont="1" applyBorder="1" applyAlignment="1">
      <alignment horizontal="left" vertical="center"/>
    </xf>
    <xf numFmtId="0" fontId="12" fillId="0" borderId="17" xfId="2" applyFont="1" applyBorder="1" applyAlignment="1">
      <alignment horizontal="left" vertical="center" wrapText="1"/>
    </xf>
    <xf numFmtId="0" fontId="17" fillId="7" borderId="27" xfId="2" applyFont="1" applyFill="1" applyBorder="1" applyAlignment="1">
      <alignment horizontal="center" vertical="center" wrapText="1"/>
    </xf>
    <xf numFmtId="0" fontId="17" fillId="7" borderId="28" xfId="2" applyFont="1" applyFill="1" applyBorder="1" applyAlignment="1">
      <alignment horizontal="center" vertical="center" wrapText="1"/>
    </xf>
    <xf numFmtId="0" fontId="12" fillId="0" borderId="16" xfId="2" applyFont="1" applyBorder="1" applyAlignment="1">
      <alignment horizontal="left" vertical="center" wrapText="1"/>
    </xf>
    <xf numFmtId="0" fontId="12" fillId="0" borderId="2" xfId="2" applyFont="1" applyAlignment="1">
      <alignment horizontal="left" vertical="center" wrapText="1"/>
    </xf>
    <xf numFmtId="0" fontId="12" fillId="0" borderId="15" xfId="2" applyFont="1" applyBorder="1" applyAlignment="1">
      <alignment horizontal="center" vertical="center"/>
    </xf>
    <xf numFmtId="0" fontId="13" fillId="0" borderId="2" xfId="2" applyFont="1" applyAlignment="1">
      <alignment horizontal="center" vertical="center" wrapText="1"/>
    </xf>
    <xf numFmtId="0" fontId="12" fillId="0" borderId="2" xfId="2" applyFont="1" applyAlignment="1">
      <alignment horizontal="center" vertical="center"/>
    </xf>
    <xf numFmtId="0" fontId="13" fillId="0" borderId="2" xfId="2" applyFont="1" applyAlignment="1">
      <alignment horizontal="center" vertical="center"/>
    </xf>
    <xf numFmtId="0" fontId="3" fillId="0" borderId="18" xfId="2" applyFont="1" applyBorder="1" applyAlignment="1">
      <alignment horizontal="center" vertical="center"/>
    </xf>
    <xf numFmtId="0" fontId="14" fillId="0" borderId="20" xfId="2" applyFont="1" applyBorder="1" applyAlignment="1">
      <alignment horizontal="center" vertical="center"/>
    </xf>
    <xf numFmtId="0" fontId="14" fillId="0" borderId="19" xfId="2" applyFont="1" applyBorder="1" applyAlignment="1">
      <alignment horizontal="center" vertical="center"/>
    </xf>
    <xf numFmtId="0" fontId="14" fillId="0" borderId="21" xfId="2" applyFont="1" applyBorder="1" applyAlignment="1">
      <alignment horizontal="center" vertical="center"/>
    </xf>
    <xf numFmtId="0" fontId="17" fillId="7" borderId="19" xfId="2" applyFont="1" applyFill="1" applyBorder="1" applyAlignment="1">
      <alignment horizontal="center" vertical="center"/>
    </xf>
    <xf numFmtId="0" fontId="17" fillId="7" borderId="32" xfId="2" applyFont="1" applyFill="1" applyBorder="1" applyAlignment="1">
      <alignment horizontal="center" vertical="center"/>
    </xf>
    <xf numFmtId="0" fontId="18" fillId="8" borderId="30" xfId="2" applyFont="1" applyFill="1" applyBorder="1" applyAlignment="1">
      <alignment horizontal="center" vertical="center" wrapText="1"/>
    </xf>
    <xf numFmtId="0" fontId="18" fillId="8" borderId="31" xfId="2" applyFont="1" applyFill="1" applyBorder="1" applyAlignment="1">
      <alignment horizontal="center" vertical="center" wrapText="1"/>
    </xf>
    <xf numFmtId="0" fontId="14" fillId="0" borderId="35" xfId="2" applyFont="1" applyBorder="1" applyAlignment="1">
      <alignment horizontal="center" vertical="center" wrapText="1"/>
    </xf>
    <xf numFmtId="0" fontId="14" fillId="0" borderId="36" xfId="2" applyFont="1" applyBorder="1" applyAlignment="1">
      <alignment horizontal="center" vertical="center" wrapText="1"/>
    </xf>
    <xf numFmtId="0" fontId="18" fillId="9" borderId="37" xfId="3" applyFont="1" applyFill="1" applyBorder="1" applyAlignment="1">
      <alignment horizontal="center" vertical="center" wrapText="1"/>
    </xf>
    <xf numFmtId="0" fontId="18" fillId="9" borderId="44" xfId="3" applyFont="1" applyFill="1" applyBorder="1" applyAlignment="1">
      <alignment horizontal="center" vertical="center" wrapText="1"/>
    </xf>
    <xf numFmtId="0" fontId="18" fillId="9" borderId="48" xfId="3" applyFont="1" applyFill="1" applyBorder="1" applyAlignment="1">
      <alignment horizontal="center" vertical="center" wrapText="1"/>
    </xf>
    <xf numFmtId="0" fontId="18" fillId="9" borderId="12" xfId="3" applyFont="1" applyFill="1" applyBorder="1" applyAlignment="1">
      <alignment horizontal="center" vertical="center" wrapText="1"/>
    </xf>
    <xf numFmtId="0" fontId="18" fillId="9" borderId="45" xfId="3" applyFont="1" applyFill="1" applyBorder="1" applyAlignment="1">
      <alignment horizontal="center" vertical="center" wrapText="1"/>
    </xf>
    <xf numFmtId="0" fontId="18" fillId="9" borderId="49" xfId="3" applyFont="1" applyFill="1" applyBorder="1" applyAlignment="1">
      <alignment horizontal="center" vertical="center" wrapText="1"/>
    </xf>
    <xf numFmtId="0" fontId="18" fillId="9" borderId="38" xfId="3" applyFont="1" applyFill="1" applyBorder="1" applyAlignment="1">
      <alignment horizontal="center" vertical="center" wrapText="1"/>
    </xf>
    <xf numFmtId="0" fontId="18" fillId="9" borderId="39" xfId="3" applyFont="1" applyFill="1" applyBorder="1" applyAlignment="1">
      <alignment horizontal="center" vertical="center" wrapText="1"/>
    </xf>
    <xf numFmtId="0" fontId="18" fillId="9" borderId="40" xfId="3" applyFont="1" applyFill="1" applyBorder="1" applyAlignment="1">
      <alignment horizontal="center" vertical="center" wrapText="1"/>
    </xf>
    <xf numFmtId="0" fontId="18" fillId="9" borderId="41" xfId="3" applyFont="1" applyFill="1" applyBorder="1" applyAlignment="1">
      <alignment horizontal="center" vertical="center" wrapText="1"/>
    </xf>
    <xf numFmtId="0" fontId="18" fillId="9" borderId="42" xfId="3" applyFont="1" applyFill="1" applyBorder="1" applyAlignment="1">
      <alignment horizontal="center" vertical="center" wrapText="1"/>
    </xf>
    <xf numFmtId="0" fontId="18" fillId="9" borderId="43" xfId="3" applyFont="1" applyFill="1" applyBorder="1" applyAlignment="1">
      <alignment horizontal="center" vertical="center" wrapText="1"/>
    </xf>
    <xf numFmtId="0" fontId="24" fillId="9" borderId="38" xfId="3" applyFont="1" applyFill="1" applyBorder="1" applyAlignment="1">
      <alignment horizontal="center" vertical="center" wrapText="1"/>
    </xf>
    <xf numFmtId="0" fontId="24" fillId="9" borderId="46" xfId="3" applyFont="1" applyFill="1" applyBorder="1" applyAlignment="1">
      <alignment horizontal="center" vertical="center" wrapText="1"/>
    </xf>
    <xf numFmtId="0" fontId="24" fillId="9" borderId="47" xfId="3" applyFont="1" applyFill="1" applyBorder="1" applyAlignment="1">
      <alignment horizontal="center" vertical="center" wrapText="1"/>
    </xf>
    <xf numFmtId="0" fontId="18" fillId="9" borderId="46" xfId="3" applyFont="1" applyFill="1" applyBorder="1" applyAlignment="1">
      <alignment horizontal="center" vertical="center" wrapText="1"/>
    </xf>
    <xf numFmtId="0" fontId="18" fillId="9" borderId="47" xfId="3" applyFont="1" applyFill="1" applyBorder="1" applyAlignment="1">
      <alignment horizontal="center" vertical="center" wrapText="1"/>
    </xf>
  </cellXfs>
  <cellStyles count="5">
    <cellStyle name="Normal" xfId="0" builtinId="0"/>
    <cellStyle name="Normal 2" xfId="2" xr:uid="{936D273F-AF7B-4068-8CC9-DB66995DFFAA}"/>
    <cellStyle name="Normal 3" xfId="3" xr:uid="{9294D4A8-490A-45FC-925C-44A3029BDFC7}"/>
    <cellStyle name="Porcentagem" xfId="1" builtinId="5"/>
    <cellStyle name="Vírgula 2" xfId="4" xr:uid="{2E1A5ACB-E45E-4D7B-AE32-E01AE46E1D97}"/>
  </cellStyles>
  <dxfs count="1">
    <dxf>
      <numFmt numFmtId="168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tabColor rgb="FF00B050"/>
  </sheetPr>
  <dimension ref="A1:Z999"/>
  <sheetViews>
    <sheetView view="pageBreakPreview" zoomScale="160" zoomScaleNormal="100" zoomScaleSheetLayoutView="160" workbookViewId="0">
      <selection activeCell="N11" sqref="N11"/>
    </sheetView>
  </sheetViews>
  <sheetFormatPr defaultColWidth="14.42578125" defaultRowHeight="15" customHeight="1" x14ac:dyDescent="0.25"/>
  <cols>
    <col min="1" max="1" width="8.28515625" customWidth="1"/>
    <col min="2" max="2" width="28.85546875" customWidth="1"/>
    <col min="3" max="3" width="6.85546875" customWidth="1"/>
    <col min="4" max="4" width="9" hidden="1" customWidth="1"/>
    <col min="5" max="5" width="8.28515625" hidden="1" customWidth="1"/>
    <col min="6" max="6" width="8.42578125" hidden="1" customWidth="1"/>
    <col min="7" max="7" width="1" customWidth="1"/>
    <col min="8" max="8" width="10.85546875" customWidth="1"/>
    <col min="9" max="9" width="10.85546875" hidden="1" customWidth="1"/>
    <col min="10" max="10" width="9.140625" customWidth="1"/>
    <col min="11" max="11" width="10" customWidth="1"/>
    <col min="12" max="12" width="5.28515625" customWidth="1"/>
    <col min="13" max="13" width="14.28515625" customWidth="1"/>
    <col min="14" max="14" width="14.140625" style="43" customWidth="1"/>
    <col min="15" max="26" width="8.7109375" customWidth="1"/>
  </cols>
  <sheetData>
    <row r="1" spans="1:26" ht="47.25" customHeight="1" x14ac:dyDescent="0.25">
      <c r="A1" s="120" t="s">
        <v>0</v>
      </c>
      <c r="B1" s="121" t="s">
        <v>1</v>
      </c>
      <c r="C1" s="122" t="s">
        <v>2</v>
      </c>
      <c r="D1" s="122" t="s">
        <v>3</v>
      </c>
      <c r="E1" s="122" t="s">
        <v>4</v>
      </c>
      <c r="F1" s="121" t="s">
        <v>5</v>
      </c>
      <c r="G1" s="190"/>
      <c r="H1" s="123" t="s">
        <v>6</v>
      </c>
      <c r="I1" s="123" t="s">
        <v>169</v>
      </c>
      <c r="J1" s="123" t="s">
        <v>168</v>
      </c>
      <c r="K1" s="123" t="s">
        <v>7</v>
      </c>
      <c r="L1" s="124" t="s">
        <v>8</v>
      </c>
      <c r="M1" s="1"/>
      <c r="N1" s="4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71">
        <v>20000</v>
      </c>
      <c r="B2" s="73" t="s">
        <v>9</v>
      </c>
      <c r="C2" s="172" t="s">
        <v>10</v>
      </c>
      <c r="D2" s="173">
        <v>182.41</v>
      </c>
      <c r="E2" s="7">
        <v>9.76</v>
      </c>
      <c r="F2" s="7">
        <v>27.56</v>
      </c>
      <c r="G2" s="191"/>
      <c r="H2" s="174">
        <f>E2</f>
        <v>9.76</v>
      </c>
      <c r="I2" s="175">
        <v>0.439</v>
      </c>
      <c r="J2" s="175">
        <f>Encargos!D7</f>
        <v>1.5404</v>
      </c>
      <c r="K2" s="176">
        <f t="shared" ref="K2:K14" si="0">TRUNC(H2+(H2*J2),2)</f>
        <v>24.79</v>
      </c>
      <c r="L2" s="177">
        <f t="shared" ref="L2:L14" si="1">ROUND(K2/F2,2)</f>
        <v>0.9</v>
      </c>
    </row>
    <row r="3" spans="1:26" x14ac:dyDescent="0.25">
      <c r="A3" s="171">
        <v>20002</v>
      </c>
      <c r="B3" s="73" t="s">
        <v>11</v>
      </c>
      <c r="C3" s="172" t="s">
        <v>10</v>
      </c>
      <c r="D3" s="173">
        <v>120.38</v>
      </c>
      <c r="E3" s="7">
        <v>12.27</v>
      </c>
      <c r="F3" s="7">
        <v>27.04</v>
      </c>
      <c r="G3" s="191"/>
      <c r="H3" s="174">
        <f t="shared" ref="H3:H14" si="2">E3</f>
        <v>12.27</v>
      </c>
      <c r="I3" s="175">
        <v>0.23699999999999999</v>
      </c>
      <c r="J3" s="175">
        <f>Encargos!D9</f>
        <v>0.98229999999999995</v>
      </c>
      <c r="K3" s="176">
        <f t="shared" si="0"/>
        <v>24.32</v>
      </c>
      <c r="L3" s="177">
        <f t="shared" si="1"/>
        <v>0.9</v>
      </c>
    </row>
    <row r="4" spans="1:26" x14ac:dyDescent="0.25">
      <c r="A4" s="171">
        <v>20003</v>
      </c>
      <c r="B4" s="73" t="s">
        <v>12</v>
      </c>
      <c r="C4" s="172" t="s">
        <v>10</v>
      </c>
      <c r="D4" s="173">
        <v>204.62</v>
      </c>
      <c r="E4" s="7">
        <v>7.55</v>
      </c>
      <c r="F4" s="7">
        <v>22.99</v>
      </c>
      <c r="G4" s="191"/>
      <c r="H4" s="174">
        <v>7.52</v>
      </c>
      <c r="I4" s="175">
        <v>0.65</v>
      </c>
      <c r="J4" s="175">
        <f>Encargos!D10</f>
        <v>1.7553000000000001</v>
      </c>
      <c r="K4" s="176">
        <f t="shared" si="0"/>
        <v>20.71</v>
      </c>
      <c r="L4" s="177">
        <f t="shared" si="1"/>
        <v>0.9</v>
      </c>
    </row>
    <row r="5" spans="1:26" hidden="1" x14ac:dyDescent="0.25">
      <c r="A5" s="171">
        <v>20004</v>
      </c>
      <c r="B5" s="73" t="s">
        <v>13</v>
      </c>
      <c r="C5" s="172" t="s">
        <v>10</v>
      </c>
      <c r="D5" s="173">
        <v>141.46</v>
      </c>
      <c r="E5" s="7">
        <v>18.809999999999999</v>
      </c>
      <c r="F5" s="7">
        <v>45.41</v>
      </c>
      <c r="G5" s="191"/>
      <c r="H5" s="174">
        <v>17.3</v>
      </c>
      <c r="I5" s="175">
        <v>0.26100000000000001</v>
      </c>
      <c r="J5" s="175">
        <f>Encargos!D11</f>
        <v>1.3625</v>
      </c>
      <c r="K5" s="176">
        <f t="shared" si="0"/>
        <v>40.869999999999997</v>
      </c>
      <c r="L5" s="177">
        <f t="shared" si="1"/>
        <v>0.9</v>
      </c>
    </row>
    <row r="6" spans="1:26" x14ac:dyDescent="0.25">
      <c r="A6" s="171">
        <v>20013</v>
      </c>
      <c r="B6" s="73" t="s">
        <v>14</v>
      </c>
      <c r="C6" s="172" t="s">
        <v>10</v>
      </c>
      <c r="D6" s="173">
        <v>146.93</v>
      </c>
      <c r="E6" s="7">
        <v>9.76</v>
      </c>
      <c r="F6" s="7">
        <v>24.1</v>
      </c>
      <c r="G6" s="191"/>
      <c r="H6" s="174">
        <v>9.5</v>
      </c>
      <c r="I6" s="175">
        <v>0.30499999999999999</v>
      </c>
      <c r="J6" s="175">
        <f>Encargos!D12</f>
        <v>1.2826</v>
      </c>
      <c r="K6" s="176">
        <f t="shared" si="0"/>
        <v>21.68</v>
      </c>
      <c r="L6" s="177">
        <f t="shared" si="1"/>
        <v>0.9</v>
      </c>
    </row>
    <row r="7" spans="1:26" x14ac:dyDescent="0.25">
      <c r="A7" s="171">
        <v>20015</v>
      </c>
      <c r="B7" s="73" t="s">
        <v>15</v>
      </c>
      <c r="C7" s="172" t="s">
        <v>10</v>
      </c>
      <c r="D7" s="173">
        <v>179.78</v>
      </c>
      <c r="E7" s="7">
        <v>9.74</v>
      </c>
      <c r="F7" s="7">
        <v>27.25</v>
      </c>
      <c r="G7" s="191"/>
      <c r="H7" s="174">
        <f t="shared" si="2"/>
        <v>9.74</v>
      </c>
      <c r="I7" s="175">
        <v>0.41899999999999998</v>
      </c>
      <c r="J7" s="175">
        <f>Encargos!D14</f>
        <v>1.5192000000000001</v>
      </c>
      <c r="K7" s="176">
        <f t="shared" si="0"/>
        <v>24.53</v>
      </c>
      <c r="L7" s="177">
        <f t="shared" si="1"/>
        <v>0.9</v>
      </c>
    </row>
    <row r="8" spans="1:26" x14ac:dyDescent="0.25">
      <c r="A8" s="171">
        <v>20016</v>
      </c>
      <c r="B8" s="73" t="s">
        <v>16</v>
      </c>
      <c r="C8" s="172" t="s">
        <v>10</v>
      </c>
      <c r="D8" s="173">
        <v>181.37</v>
      </c>
      <c r="E8" s="7">
        <v>9.93</v>
      </c>
      <c r="F8" s="7">
        <v>27.94</v>
      </c>
      <c r="G8" s="191"/>
      <c r="H8" s="174">
        <v>9.76</v>
      </c>
      <c r="I8" s="175">
        <v>0.46800000000000003</v>
      </c>
      <c r="J8" s="175">
        <f>Encargos!D15</f>
        <v>1.5769</v>
      </c>
      <c r="K8" s="176">
        <f t="shared" si="0"/>
        <v>25.15</v>
      </c>
      <c r="L8" s="177">
        <f t="shared" si="1"/>
        <v>0.9</v>
      </c>
    </row>
    <row r="9" spans="1:26" x14ac:dyDescent="0.25">
      <c r="A9" s="171">
        <v>20017</v>
      </c>
      <c r="B9" s="73" t="s">
        <v>17</v>
      </c>
      <c r="C9" s="172" t="s">
        <v>10</v>
      </c>
      <c r="D9" s="173">
        <v>180.32</v>
      </c>
      <c r="E9" s="7">
        <v>9.9600000000000009</v>
      </c>
      <c r="F9" s="7">
        <v>27.91</v>
      </c>
      <c r="G9" s="191"/>
      <c r="H9" s="174">
        <v>9.76</v>
      </c>
      <c r="I9" s="175">
        <v>0.46600000000000003</v>
      </c>
      <c r="J9" s="175">
        <f>Encargos!D16</f>
        <v>1.5734999999999999</v>
      </c>
      <c r="K9" s="176">
        <f t="shared" si="0"/>
        <v>25.11</v>
      </c>
      <c r="L9" s="177">
        <f t="shared" si="1"/>
        <v>0.9</v>
      </c>
    </row>
    <row r="10" spans="1:26" x14ac:dyDescent="0.25">
      <c r="A10" s="171">
        <v>20018</v>
      </c>
      <c r="B10" s="73" t="s">
        <v>18</v>
      </c>
      <c r="C10" s="172" t="s">
        <v>10</v>
      </c>
      <c r="D10" s="173">
        <v>169.74</v>
      </c>
      <c r="E10" s="7">
        <v>9.9600000000000009</v>
      </c>
      <c r="F10" s="7">
        <v>26.86</v>
      </c>
      <c r="G10" s="191"/>
      <c r="H10" s="174">
        <v>9.76</v>
      </c>
      <c r="I10" s="175">
        <v>0.374</v>
      </c>
      <c r="J10" s="175">
        <f>Encargos!D17</f>
        <v>1.476</v>
      </c>
      <c r="K10" s="176">
        <f t="shared" si="0"/>
        <v>24.16</v>
      </c>
      <c r="L10" s="177">
        <f t="shared" si="1"/>
        <v>0.9</v>
      </c>
    </row>
    <row r="11" spans="1:26" x14ac:dyDescent="0.25">
      <c r="A11" s="171">
        <v>20026</v>
      </c>
      <c r="B11" s="73" t="s">
        <v>19</v>
      </c>
      <c r="C11" s="172" t="s">
        <v>10</v>
      </c>
      <c r="D11" s="173">
        <v>153.47999999999999</v>
      </c>
      <c r="E11" s="7">
        <v>16.27</v>
      </c>
      <c r="F11" s="7">
        <v>41.24</v>
      </c>
      <c r="G11" s="191"/>
      <c r="H11" s="174">
        <f t="shared" si="2"/>
        <v>16.27</v>
      </c>
      <c r="I11" s="175">
        <v>0.17899999999999999</v>
      </c>
      <c r="J11" s="175">
        <f>Encargos!D19</f>
        <v>1.2805</v>
      </c>
      <c r="K11" s="176">
        <f t="shared" si="0"/>
        <v>37.1</v>
      </c>
      <c r="L11" s="177">
        <f t="shared" si="1"/>
        <v>0.9</v>
      </c>
    </row>
    <row r="12" spans="1:26" x14ac:dyDescent="0.25">
      <c r="A12" s="171">
        <v>20027</v>
      </c>
      <c r="B12" s="73" t="s">
        <v>20</v>
      </c>
      <c r="C12" s="172" t="s">
        <v>10</v>
      </c>
      <c r="D12" s="173">
        <v>174.8</v>
      </c>
      <c r="E12" s="7">
        <v>10.3</v>
      </c>
      <c r="F12" s="7">
        <v>28.3</v>
      </c>
      <c r="G12" s="191"/>
      <c r="H12" s="174">
        <f t="shared" si="2"/>
        <v>10.3</v>
      </c>
      <c r="I12" s="175">
        <v>0.36499999999999999</v>
      </c>
      <c r="J12" s="175">
        <f>Encargos!D20</f>
        <v>1.4732000000000001</v>
      </c>
      <c r="K12" s="176">
        <f t="shared" si="0"/>
        <v>25.47</v>
      </c>
      <c r="L12" s="177">
        <f t="shared" si="1"/>
        <v>0.9</v>
      </c>
      <c r="M12" s="2"/>
    </row>
    <row r="13" spans="1:26" hidden="1" x14ac:dyDescent="0.25">
      <c r="A13" s="171">
        <v>20028</v>
      </c>
      <c r="B13" s="73" t="s">
        <v>21</v>
      </c>
      <c r="C13" s="172" t="s">
        <v>10</v>
      </c>
      <c r="D13" s="173">
        <v>163.09</v>
      </c>
      <c r="E13" s="7">
        <v>12.68</v>
      </c>
      <c r="F13" s="7">
        <v>33.35</v>
      </c>
      <c r="G13" s="191"/>
      <c r="H13" s="174">
        <v>12.68</v>
      </c>
      <c r="I13" s="175">
        <v>0.25900000000000001</v>
      </c>
      <c r="J13" s="175">
        <f>Encargos!D21</f>
        <v>1.3672</v>
      </c>
      <c r="K13" s="176">
        <f t="shared" si="0"/>
        <v>30.01</v>
      </c>
      <c r="L13" s="177">
        <f t="shared" si="1"/>
        <v>0.9</v>
      </c>
    </row>
    <row r="14" spans="1:26" x14ac:dyDescent="0.25">
      <c r="A14" s="171">
        <v>20031</v>
      </c>
      <c r="B14" s="73" t="s">
        <v>22</v>
      </c>
      <c r="C14" s="172" t="s">
        <v>10</v>
      </c>
      <c r="D14" s="173">
        <v>213.47</v>
      </c>
      <c r="E14" s="7">
        <v>6.87</v>
      </c>
      <c r="F14" s="7">
        <v>21.53</v>
      </c>
      <c r="G14" s="191"/>
      <c r="H14" s="174">
        <f t="shared" si="2"/>
        <v>6.87</v>
      </c>
      <c r="I14" s="175">
        <v>0.71499999999999997</v>
      </c>
      <c r="J14" s="175">
        <f>Encargos!D22</f>
        <v>1.8203</v>
      </c>
      <c r="K14" s="176">
        <f t="shared" si="0"/>
        <v>19.37</v>
      </c>
      <c r="L14" s="177">
        <f t="shared" si="1"/>
        <v>0.9</v>
      </c>
    </row>
    <row r="15" spans="1:26" ht="15" customHeight="1" x14ac:dyDescent="0.25">
      <c r="A15" s="178"/>
      <c r="B15" s="73" t="s">
        <v>58</v>
      </c>
      <c r="C15" s="172" t="s">
        <v>10</v>
      </c>
      <c r="D15" s="180">
        <f>F13+F2</f>
        <v>60.91</v>
      </c>
      <c r="E15" s="179"/>
      <c r="F15" s="179"/>
      <c r="G15" s="192"/>
      <c r="H15" s="179"/>
      <c r="I15" s="179"/>
      <c r="J15" s="179"/>
      <c r="K15" s="181">
        <f>K13+K2</f>
        <v>54.8</v>
      </c>
      <c r="L15" s="182"/>
    </row>
    <row r="16" spans="1:26" x14ac:dyDescent="0.25">
      <c r="A16" s="183"/>
      <c r="B16" s="184" t="s">
        <v>59</v>
      </c>
      <c r="C16" s="172" t="s">
        <v>10</v>
      </c>
      <c r="D16" s="186">
        <f>F12+F2+F2</f>
        <v>83.42</v>
      </c>
      <c r="E16" s="185"/>
      <c r="F16" s="187"/>
      <c r="G16" s="193"/>
      <c r="H16" s="187"/>
      <c r="I16" s="187"/>
      <c r="J16" s="185"/>
      <c r="K16" s="188">
        <f>K12+K2+K2</f>
        <v>75.05</v>
      </c>
      <c r="L16" s="189"/>
    </row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00FFE-104A-4A10-B8B5-CC285E49DF90}">
  <sheetPr codeName="Planilha3">
    <tabColor theme="1" tint="4.9989318521683403E-2"/>
  </sheetPr>
  <dimension ref="A1:AL70"/>
  <sheetViews>
    <sheetView tabSelected="1" view="pageBreakPreview" topLeftCell="A36" zoomScale="85" zoomScaleNormal="100" zoomScaleSheetLayoutView="85" workbookViewId="0">
      <selection activeCell="AC57" sqref="AC57"/>
    </sheetView>
  </sheetViews>
  <sheetFormatPr defaultColWidth="11.5703125" defaultRowHeight="15" x14ac:dyDescent="0.25"/>
  <cols>
    <col min="1" max="1" width="6.85546875" style="8" customWidth="1"/>
    <col min="2" max="2" width="32" style="8" customWidth="1"/>
    <col min="3" max="3" width="5.7109375" style="8" customWidth="1"/>
    <col min="4" max="4" width="9.85546875" style="8" customWidth="1"/>
    <col min="5" max="6" width="9.140625" style="8" customWidth="1"/>
    <col min="7" max="7" width="7.5703125" style="8" customWidth="1"/>
    <col min="8" max="8" width="5.42578125" style="8" customWidth="1"/>
    <col min="9" max="9" width="7.140625" style="8" customWidth="1"/>
    <col min="10" max="10" width="5.42578125" style="8" customWidth="1"/>
    <col min="11" max="11" width="7" style="8" customWidth="1"/>
    <col min="12" max="12" width="5.42578125" style="8" customWidth="1"/>
    <col min="13" max="13" width="7.5703125" style="8" customWidth="1"/>
    <col min="14" max="14" width="5.42578125" style="8" customWidth="1"/>
    <col min="15" max="15" width="8.140625" style="8" customWidth="1"/>
    <col min="16" max="16" width="7.5703125" style="8" customWidth="1"/>
    <col min="17" max="17" width="13.85546875" style="8" customWidth="1"/>
    <col min="18" max="23" width="6" style="8" customWidth="1"/>
    <col min="24" max="24" width="12.7109375" style="8" customWidth="1"/>
    <col min="25" max="25" width="6" style="8" customWidth="1"/>
    <col min="26" max="26" width="8" style="8" customWidth="1"/>
    <col min="27" max="27" width="9" style="8" customWidth="1"/>
    <col min="28" max="31" width="6.7109375" style="8" customWidth="1"/>
    <col min="32" max="32" width="8.85546875" style="8" customWidth="1"/>
    <col min="33" max="33" width="7.5703125" style="8" customWidth="1"/>
    <col min="34" max="34" width="6.7109375" style="8" customWidth="1"/>
    <col min="35" max="35" width="8.42578125" style="8" customWidth="1"/>
    <col min="36" max="36" width="8" style="8" customWidth="1"/>
    <col min="37" max="37" width="5.28515625" style="8" customWidth="1"/>
    <col min="38" max="38" width="9.85546875" style="8" customWidth="1"/>
    <col min="39" max="39" width="7.28515625" style="8" customWidth="1"/>
    <col min="40" max="43" width="5.28515625" style="8" customWidth="1"/>
    <col min="44" max="16384" width="11.5703125" style="8"/>
  </cols>
  <sheetData>
    <row r="1" spans="1:38" ht="2.4500000000000002" customHeight="1" x14ac:dyDescent="0.25">
      <c r="A1" s="206"/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206"/>
      <c r="AF1" s="206"/>
      <c r="AG1" s="206"/>
      <c r="AH1" s="206"/>
      <c r="AI1" s="206"/>
      <c r="AJ1" s="206"/>
    </row>
    <row r="2" spans="1:38" ht="10.15" customHeight="1" x14ac:dyDescent="0.25">
      <c r="A2" s="207" t="s">
        <v>141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7"/>
    </row>
    <row r="3" spans="1:38" x14ac:dyDescent="0.25">
      <c r="A3" s="205" t="s">
        <v>95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5"/>
    </row>
    <row r="4" spans="1:38" ht="5.4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</row>
    <row r="5" spans="1:38" ht="27.75" customHeight="1" x14ac:dyDescent="0.25">
      <c r="A5" s="208" t="s">
        <v>96</v>
      </c>
      <c r="B5" s="210" t="s">
        <v>97</v>
      </c>
      <c r="C5" s="210" t="s">
        <v>98</v>
      </c>
      <c r="D5" s="216" t="s">
        <v>166</v>
      </c>
      <c r="E5" s="216" t="s">
        <v>167</v>
      </c>
      <c r="F5" s="212" t="s">
        <v>173</v>
      </c>
      <c r="G5" s="212"/>
      <c r="H5" s="212"/>
      <c r="I5" s="212"/>
      <c r="J5" s="212"/>
      <c r="K5" s="212"/>
      <c r="L5" s="212"/>
      <c r="M5" s="212"/>
      <c r="N5" s="212"/>
      <c r="O5" s="200" t="s">
        <v>142</v>
      </c>
      <c r="P5" s="213" t="s">
        <v>99</v>
      </c>
      <c r="Q5" s="212"/>
      <c r="R5" s="212"/>
      <c r="S5" s="212"/>
      <c r="T5" s="212"/>
      <c r="U5" s="212"/>
      <c r="V5" s="212"/>
      <c r="W5" s="212"/>
      <c r="X5" s="212"/>
      <c r="Y5" s="212"/>
      <c r="Z5" s="200" t="s">
        <v>143</v>
      </c>
      <c r="AA5" s="213" t="s">
        <v>100</v>
      </c>
      <c r="AB5" s="212"/>
      <c r="AC5" s="212"/>
      <c r="AD5" s="212"/>
      <c r="AE5" s="212"/>
      <c r="AF5" s="200" t="s">
        <v>164</v>
      </c>
      <c r="AG5" s="196" t="s">
        <v>101</v>
      </c>
      <c r="AH5" s="197"/>
      <c r="AI5" s="200" t="s">
        <v>165</v>
      </c>
      <c r="AJ5" s="214" t="s">
        <v>102</v>
      </c>
    </row>
    <row r="6" spans="1:38" x14ac:dyDescent="0.25">
      <c r="A6" s="209"/>
      <c r="B6" s="211"/>
      <c r="C6" s="211"/>
      <c r="D6" s="217"/>
      <c r="E6" s="217"/>
      <c r="F6" s="28" t="s">
        <v>60</v>
      </c>
      <c r="G6" s="28" t="s">
        <v>62</v>
      </c>
      <c r="H6" s="28" t="s">
        <v>64</v>
      </c>
      <c r="I6" s="28" t="s">
        <v>66</v>
      </c>
      <c r="J6" s="28" t="s">
        <v>67</v>
      </c>
      <c r="K6" s="28" t="s">
        <v>68</v>
      </c>
      <c r="L6" s="28" t="s">
        <v>70</v>
      </c>
      <c r="M6" s="28" t="s">
        <v>71</v>
      </c>
      <c r="N6" s="28" t="s">
        <v>103</v>
      </c>
      <c r="O6" s="201"/>
      <c r="P6" s="29" t="s">
        <v>72</v>
      </c>
      <c r="Q6" s="28" t="s">
        <v>73</v>
      </c>
      <c r="R6" s="28" t="s">
        <v>75</v>
      </c>
      <c r="S6" s="28" t="s">
        <v>76</v>
      </c>
      <c r="T6" s="28" t="s">
        <v>77</v>
      </c>
      <c r="U6" s="28" t="s">
        <v>79</v>
      </c>
      <c r="V6" s="28" t="s">
        <v>81</v>
      </c>
      <c r="W6" s="28" t="s">
        <v>83</v>
      </c>
      <c r="X6" s="28" t="s">
        <v>84</v>
      </c>
      <c r="Y6" s="28" t="s">
        <v>104</v>
      </c>
      <c r="Z6" s="201"/>
      <c r="AA6" s="29" t="s">
        <v>85</v>
      </c>
      <c r="AB6" s="28" t="s">
        <v>87</v>
      </c>
      <c r="AC6" s="28" t="s">
        <v>89</v>
      </c>
      <c r="AD6" s="28" t="s">
        <v>90</v>
      </c>
      <c r="AE6" s="28" t="s">
        <v>91</v>
      </c>
      <c r="AF6" s="201"/>
      <c r="AG6" s="30" t="s">
        <v>92</v>
      </c>
      <c r="AH6" s="28" t="s">
        <v>94</v>
      </c>
      <c r="AI6" s="201"/>
      <c r="AJ6" s="215"/>
    </row>
    <row r="7" spans="1:38" x14ac:dyDescent="0.25">
      <c r="A7" s="22" t="s">
        <v>154</v>
      </c>
      <c r="B7" s="169" t="s">
        <v>112</v>
      </c>
      <c r="C7" s="23" t="s">
        <v>10</v>
      </c>
      <c r="D7" s="41">
        <f t="shared" ref="D7:D22" si="0">ROUND(E7+AJ7,4)</f>
        <v>1.5404</v>
      </c>
      <c r="E7" s="37">
        <f>'Custo M.O'!I2</f>
        <v>0.439</v>
      </c>
      <c r="F7" s="31">
        <v>0.2</v>
      </c>
      <c r="G7" s="31">
        <v>0.08</v>
      </c>
      <c r="H7" s="31">
        <v>2.5000000000000001E-2</v>
      </c>
      <c r="I7" s="31">
        <v>1.4999999999999999E-2</v>
      </c>
      <c r="J7" s="31">
        <v>1.6E-2</v>
      </c>
      <c r="K7" s="31">
        <v>2E-3</v>
      </c>
      <c r="L7" s="31">
        <v>0.03</v>
      </c>
      <c r="M7" s="31">
        <v>0.01</v>
      </c>
      <c r="N7" s="31">
        <v>0</v>
      </c>
      <c r="O7" s="26">
        <f t="shared" ref="O7:P24" si="1">SUM(F7:N7)</f>
        <v>0.37800000000000011</v>
      </c>
      <c r="P7" s="33">
        <v>0.17767571588165901</v>
      </c>
      <c r="Q7" s="31">
        <v>4.9140146475515102E-2</v>
      </c>
      <c r="R7" s="31">
        <v>0</v>
      </c>
      <c r="S7" s="31">
        <v>8.7359761545012307E-3</v>
      </c>
      <c r="T7" s="31">
        <v>4.9060063978948105E-4</v>
      </c>
      <c r="U7" s="31">
        <v>8.2171109264093402E-4</v>
      </c>
      <c r="V7" s="31">
        <v>9.2351069421888296E-2</v>
      </c>
      <c r="W7" s="31">
        <v>7.4221940642395104E-3</v>
      </c>
      <c r="X7" s="31">
        <v>1.48622060570794E-5</v>
      </c>
      <c r="Y7" s="31">
        <v>0</v>
      </c>
      <c r="Z7" s="26">
        <f t="shared" ref="Z7:AA24" si="2">SUM(P7:Y7)</f>
        <v>0.3366522759362906</v>
      </c>
      <c r="AA7" s="33">
        <v>7.5279748038747193E-2</v>
      </c>
      <c r="AB7" s="31">
        <v>2.2812148551810702E-3</v>
      </c>
      <c r="AC7" s="31">
        <v>0.123134759229184</v>
      </c>
      <c r="AD7" s="31">
        <v>4.2772872829961298E-2</v>
      </c>
      <c r="AE7" s="31">
        <v>9.27774258029938E-3</v>
      </c>
      <c r="AF7" s="26">
        <f t="shared" ref="AF7:AG24" si="3">SUM(AA7:AE7)</f>
        <v>0.25274633753337294</v>
      </c>
      <c r="AG7" s="35">
        <v>0.12720000000000001</v>
      </c>
      <c r="AH7" s="31">
        <v>6.7999999999999996E-3</v>
      </c>
      <c r="AI7" s="26">
        <f t="shared" ref="AI7:AJ24" si="4">SUM(AG7:AH7)</f>
        <v>0.13400000000000001</v>
      </c>
      <c r="AJ7" s="39">
        <f t="shared" ref="AJ7:AJ22" si="5">ROUND(O7+Z7+AF7+AI7,4)</f>
        <v>1.1013999999999999</v>
      </c>
      <c r="AK7" s="11">
        <v>2.0461999999999998</v>
      </c>
      <c r="AL7" s="11">
        <f>AK7-AJ7</f>
        <v>0.94479999999999986</v>
      </c>
    </row>
    <row r="8" spans="1:38" hidden="1" x14ac:dyDescent="0.25">
      <c r="A8" s="22" t="s">
        <v>152</v>
      </c>
      <c r="B8" s="169" t="s">
        <v>117</v>
      </c>
      <c r="C8" s="23" t="s">
        <v>10</v>
      </c>
      <c r="D8" s="41">
        <f t="shared" si="0"/>
        <v>1.1000000000000001</v>
      </c>
      <c r="E8" s="37"/>
      <c r="F8" s="31">
        <v>0.2</v>
      </c>
      <c r="G8" s="31">
        <v>0.08</v>
      </c>
      <c r="H8" s="31">
        <v>2.5000000000000001E-2</v>
      </c>
      <c r="I8" s="31">
        <v>1.4999999999999999E-2</v>
      </c>
      <c r="J8" s="31">
        <v>1.6E-2</v>
      </c>
      <c r="K8" s="31">
        <v>2E-3</v>
      </c>
      <c r="L8" s="31">
        <v>0.03</v>
      </c>
      <c r="M8" s="31">
        <v>5.0000000000000001E-3</v>
      </c>
      <c r="N8" s="31">
        <v>0</v>
      </c>
      <c r="O8" s="26">
        <f t="shared" si="1"/>
        <v>0.37300000000000011</v>
      </c>
      <c r="P8" s="33">
        <v>0.18606065161813201</v>
      </c>
      <c r="Q8" s="31">
        <v>5.1495875812543397E-2</v>
      </c>
      <c r="R8" s="31">
        <v>6.40765917975607E-2</v>
      </c>
      <c r="S8" s="31">
        <v>8.9864193005337305E-3</v>
      </c>
      <c r="T8" s="31">
        <v>4.9073633142693502E-4</v>
      </c>
      <c r="U8" s="31">
        <v>8.1337868374265095E-4</v>
      </c>
      <c r="V8" s="31">
        <v>9.23766121277355E-2</v>
      </c>
      <c r="W8" s="31">
        <v>7.4242469145303601E-3</v>
      </c>
      <c r="X8" s="31">
        <v>5.1921686876411699E-5</v>
      </c>
      <c r="Y8" s="31">
        <v>0</v>
      </c>
      <c r="Z8" s="26">
        <f t="shared" si="2"/>
        <v>0.41177643427308169</v>
      </c>
      <c r="AA8" s="33">
        <v>4.3178950313152498E-2</v>
      </c>
      <c r="AB8" s="31">
        <v>1.09038248944446E-3</v>
      </c>
      <c r="AC8" s="31">
        <v>5.9092224372753299E-2</v>
      </c>
      <c r="AD8" s="31">
        <v>4.51768458967386E-2</v>
      </c>
      <c r="AE8" s="31">
        <v>9.2803086431629492E-3</v>
      </c>
      <c r="AF8" s="26">
        <f t="shared" si="3"/>
        <v>0.1578187117152518</v>
      </c>
      <c r="AG8" s="35">
        <v>0.15359260998386001</v>
      </c>
      <c r="AH8" s="31">
        <v>3.86102869361498E-3</v>
      </c>
      <c r="AI8" s="26">
        <f t="shared" si="4"/>
        <v>0.157453638677475</v>
      </c>
      <c r="AJ8" s="39">
        <f t="shared" si="5"/>
        <v>1.1000000000000001</v>
      </c>
    </row>
    <row r="9" spans="1:38" x14ac:dyDescent="0.25">
      <c r="A9" s="22" t="s">
        <v>146</v>
      </c>
      <c r="B9" s="169" t="s">
        <v>147</v>
      </c>
      <c r="C9" s="23" t="s">
        <v>10</v>
      </c>
      <c r="D9" s="41">
        <f t="shared" si="0"/>
        <v>0.98229999999999995</v>
      </c>
      <c r="E9" s="37">
        <f>'Custo M.O'!I3</f>
        <v>0.23699999999999999</v>
      </c>
      <c r="F9" s="31">
        <v>0.2</v>
      </c>
      <c r="G9" s="31">
        <v>0.08</v>
      </c>
      <c r="H9" s="31">
        <v>2.5000000000000001E-2</v>
      </c>
      <c r="I9" s="31">
        <v>1.4999999999999999E-2</v>
      </c>
      <c r="J9" s="31">
        <v>1.6E-2</v>
      </c>
      <c r="K9" s="31">
        <v>2E-3</v>
      </c>
      <c r="L9" s="31">
        <v>0.03</v>
      </c>
      <c r="M9" s="31">
        <v>0.01</v>
      </c>
      <c r="N9" s="31">
        <v>0</v>
      </c>
      <c r="O9" s="26">
        <f t="shared" si="1"/>
        <v>0.37800000000000011</v>
      </c>
      <c r="P9" s="33">
        <v>0</v>
      </c>
      <c r="Q9" s="31">
        <v>0</v>
      </c>
      <c r="R9" s="31">
        <v>3.0599999999999999E-2</v>
      </c>
      <c r="S9" s="31">
        <v>8.8999999999999999E-3</v>
      </c>
      <c r="T9" s="31">
        <v>5.9999999999999995E-4</v>
      </c>
      <c r="U9" s="31">
        <v>6.9999999999999999E-4</v>
      </c>
      <c r="V9" s="31">
        <v>9.2399999999999996E-2</v>
      </c>
      <c r="W9" s="31">
        <v>7.4246172322386898E-3</v>
      </c>
      <c r="X9" s="31">
        <v>2.19557014373006E-5</v>
      </c>
      <c r="Y9" s="31">
        <v>0</v>
      </c>
      <c r="Z9" s="26">
        <f t="shared" si="2"/>
        <v>0.14064657293367597</v>
      </c>
      <c r="AA9" s="33">
        <v>4.87E-2</v>
      </c>
      <c r="AB9" s="31">
        <v>1.3122089099759601E-3</v>
      </c>
      <c r="AC9" s="31">
        <v>7.2599999999999998E-2</v>
      </c>
      <c r="AD9" s="31">
        <v>3.7100000000000001E-2</v>
      </c>
      <c r="AE9" s="31">
        <v>9.2999999999999992E-3</v>
      </c>
      <c r="AF9" s="26">
        <f t="shared" si="3"/>
        <v>0.16901220890997595</v>
      </c>
      <c r="AG9" s="35">
        <f>ROUND(O9*Z9,4)</f>
        <v>5.3199999999999997E-2</v>
      </c>
      <c r="AH9" s="31">
        <f>ROUND((O9*AB9)+(G9*AA9),4)</f>
        <v>4.4000000000000003E-3</v>
      </c>
      <c r="AI9" s="26">
        <f t="shared" si="4"/>
        <v>5.7599999999999998E-2</v>
      </c>
      <c r="AJ9" s="39">
        <f t="shared" si="5"/>
        <v>0.74529999999999996</v>
      </c>
    </row>
    <row r="10" spans="1:38" x14ac:dyDescent="0.25">
      <c r="A10" s="22">
        <v>20003</v>
      </c>
      <c r="B10" s="169" t="s">
        <v>105</v>
      </c>
      <c r="C10" s="23" t="s">
        <v>10</v>
      </c>
      <c r="D10" s="41">
        <f t="shared" si="0"/>
        <v>1.7553000000000001</v>
      </c>
      <c r="E10" s="37">
        <f>'Custo M.O'!I4</f>
        <v>0.65</v>
      </c>
      <c r="F10" s="31">
        <v>0.2</v>
      </c>
      <c r="G10" s="31">
        <v>0.08</v>
      </c>
      <c r="H10" s="31">
        <v>2.5000000000000001E-2</v>
      </c>
      <c r="I10" s="44">
        <v>1.4999999999999999E-2</v>
      </c>
      <c r="J10" s="31">
        <v>1.6E-2</v>
      </c>
      <c r="K10" s="31">
        <v>2E-3</v>
      </c>
      <c r="L10" s="31">
        <v>0.03</v>
      </c>
      <c r="M10" s="31">
        <v>0.01</v>
      </c>
      <c r="N10" s="31">
        <v>0</v>
      </c>
      <c r="O10" s="26">
        <f t="shared" si="1"/>
        <v>0.37800000000000011</v>
      </c>
      <c r="P10" s="33">
        <v>0.176739553237865</v>
      </c>
      <c r="Q10" s="31">
        <v>4.8876965504790197E-2</v>
      </c>
      <c r="R10" s="31">
        <v>0</v>
      </c>
      <c r="S10" s="31">
        <v>8.7375844771375895E-3</v>
      </c>
      <c r="T10" s="31">
        <v>4.9069096101980801E-4</v>
      </c>
      <c r="U10" s="31">
        <v>8.9219881358345297E-4</v>
      </c>
      <c r="V10" s="31">
        <v>9.2368071564844806E-2</v>
      </c>
      <c r="W10" s="31">
        <v>7.4235605151677002E-3</v>
      </c>
      <c r="X10" s="31">
        <v>1.2842702722289201E-4</v>
      </c>
      <c r="Y10" s="31">
        <v>0</v>
      </c>
      <c r="Z10" s="26">
        <f t="shared" si="2"/>
        <v>0.33565705210163144</v>
      </c>
      <c r="AA10" s="33">
        <v>7.9847713354812694E-2</v>
      </c>
      <c r="AB10" s="31">
        <v>2.4196386757761902E-3</v>
      </c>
      <c r="AC10" s="31">
        <v>0.12315742875312601</v>
      </c>
      <c r="AD10" s="31">
        <v>4.27410256672522E-2</v>
      </c>
      <c r="AE10" s="31">
        <v>9.2794506439596199E-3</v>
      </c>
      <c r="AF10" s="26">
        <f t="shared" si="3"/>
        <v>0.25744525709492672</v>
      </c>
      <c r="AG10" s="35">
        <v>0.12687836569441699</v>
      </c>
      <c r="AH10" s="31">
        <v>7.3024404878284203E-3</v>
      </c>
      <c r="AI10" s="26">
        <f t="shared" si="4"/>
        <v>0.1341808061822454</v>
      </c>
      <c r="AJ10" s="39">
        <f t="shared" si="5"/>
        <v>1.1052999999999999</v>
      </c>
    </row>
    <row r="11" spans="1:38" hidden="1" x14ac:dyDescent="0.25">
      <c r="A11" s="22" t="s">
        <v>156</v>
      </c>
      <c r="B11" s="169" t="s">
        <v>114</v>
      </c>
      <c r="C11" s="23" t="s">
        <v>10</v>
      </c>
      <c r="D11" s="41">
        <f t="shared" si="0"/>
        <v>1.3625</v>
      </c>
      <c r="E11" s="37">
        <f>'Custo M.O'!I5</f>
        <v>0.26100000000000001</v>
      </c>
      <c r="F11" s="31">
        <v>0.2</v>
      </c>
      <c r="G11" s="31">
        <v>0.08</v>
      </c>
      <c r="H11" s="31">
        <v>2.5000000000000001E-2</v>
      </c>
      <c r="I11" s="31">
        <v>1.4999999999999999E-2</v>
      </c>
      <c r="J11" s="31">
        <v>1.6E-2</v>
      </c>
      <c r="K11" s="31">
        <v>2E-3</v>
      </c>
      <c r="L11" s="31">
        <v>0.03</v>
      </c>
      <c r="M11" s="31">
        <v>0.01</v>
      </c>
      <c r="N11" s="31">
        <v>0</v>
      </c>
      <c r="O11" s="26">
        <f t="shared" si="1"/>
        <v>0.37800000000000011</v>
      </c>
      <c r="P11" s="33">
        <v>0.17767571588165901</v>
      </c>
      <c r="Q11" s="31">
        <v>4.9140146475515102E-2</v>
      </c>
      <c r="R11" s="31">
        <v>0</v>
      </c>
      <c r="S11" s="31">
        <v>8.7359761545012307E-3</v>
      </c>
      <c r="T11" s="31">
        <v>4.9060063978948105E-4</v>
      </c>
      <c r="U11" s="31">
        <v>8.2171109264093402E-4</v>
      </c>
      <c r="V11" s="31">
        <v>9.2351069421888296E-2</v>
      </c>
      <c r="W11" s="31">
        <v>7.4221940642395104E-3</v>
      </c>
      <c r="X11" s="31">
        <v>1.48622060570794E-5</v>
      </c>
      <c r="Y11" s="31">
        <v>0</v>
      </c>
      <c r="Z11" s="26">
        <f t="shared" si="2"/>
        <v>0.3366522759362906</v>
      </c>
      <c r="AA11" s="33">
        <v>7.5279748038747193E-2</v>
      </c>
      <c r="AB11" s="31">
        <v>2.2812148551810702E-3</v>
      </c>
      <c r="AC11" s="31">
        <v>0.123134759229184</v>
      </c>
      <c r="AD11" s="31">
        <v>4.2772872829961298E-2</v>
      </c>
      <c r="AE11" s="31">
        <v>9.27774258029938E-3</v>
      </c>
      <c r="AF11" s="26">
        <f t="shared" si="3"/>
        <v>0.25274633753337294</v>
      </c>
      <c r="AG11" s="35">
        <v>0.12725456030391799</v>
      </c>
      <c r="AH11" s="31">
        <v>6.8846790583582196E-3</v>
      </c>
      <c r="AI11" s="26">
        <f t="shared" si="4"/>
        <v>0.1341392393622762</v>
      </c>
      <c r="AJ11" s="39">
        <f t="shared" si="5"/>
        <v>1.1014999999999999</v>
      </c>
    </row>
    <row r="12" spans="1:38" x14ac:dyDescent="0.25">
      <c r="A12" s="22" t="s">
        <v>149</v>
      </c>
      <c r="B12" s="169" t="s">
        <v>148</v>
      </c>
      <c r="C12" s="23" t="s">
        <v>10</v>
      </c>
      <c r="D12" s="41">
        <f t="shared" si="0"/>
        <v>1.2826</v>
      </c>
      <c r="E12" s="37">
        <f>'Custo M.O'!I6</f>
        <v>0.30499999999999999</v>
      </c>
      <c r="F12" s="31">
        <v>0.2</v>
      </c>
      <c r="G12" s="31">
        <v>0.08</v>
      </c>
      <c r="H12" s="31">
        <v>2.5000000000000001E-2</v>
      </c>
      <c r="I12" s="31">
        <v>1.4999999999999999E-2</v>
      </c>
      <c r="J12" s="31">
        <v>1.6E-2</v>
      </c>
      <c r="K12" s="31">
        <v>2E-3</v>
      </c>
      <c r="L12" s="31">
        <v>0.03</v>
      </c>
      <c r="M12" s="31">
        <v>0.01</v>
      </c>
      <c r="N12" s="31">
        <v>0</v>
      </c>
      <c r="O12" s="26">
        <f t="shared" si="1"/>
        <v>0.37800000000000011</v>
      </c>
      <c r="P12" s="33">
        <v>0.14000000000000001</v>
      </c>
      <c r="Q12" s="31">
        <v>3.5000000000000003E-2</v>
      </c>
      <c r="R12" s="31">
        <v>0</v>
      </c>
      <c r="S12" s="31">
        <v>8.0000000000000002E-3</v>
      </c>
      <c r="T12" s="31">
        <v>4.0000000000000002E-4</v>
      </c>
      <c r="U12" s="31">
        <v>5.9999999999999995E-4</v>
      </c>
      <c r="V12" s="31">
        <v>9.1999999999999998E-2</v>
      </c>
      <c r="W12" s="31">
        <v>7.1000000000000004E-3</v>
      </c>
      <c r="X12" s="31">
        <v>1.48622060570794E-5</v>
      </c>
      <c r="Y12" s="31">
        <v>0</v>
      </c>
      <c r="Z12" s="26">
        <f>SUM(P12:Y12)</f>
        <v>0.28311486220605708</v>
      </c>
      <c r="AA12" s="33">
        <v>0.06</v>
      </c>
      <c r="AB12" s="31">
        <v>1.5E-3</v>
      </c>
      <c r="AC12" s="31">
        <v>0.09</v>
      </c>
      <c r="AD12" s="31">
        <v>4.36E-2</v>
      </c>
      <c r="AE12" s="31">
        <v>8.9999999999999993E-3</v>
      </c>
      <c r="AF12" s="26">
        <f t="shared" si="3"/>
        <v>0.2041</v>
      </c>
      <c r="AG12" s="35">
        <f>ROUND(O12*Z12,4)</f>
        <v>0.107</v>
      </c>
      <c r="AH12" s="31">
        <f>ROUND((O12*AB12)+(G12*AA12),4)</f>
        <v>5.4000000000000003E-3</v>
      </c>
      <c r="AI12" s="26">
        <f t="shared" si="4"/>
        <v>0.1124</v>
      </c>
      <c r="AJ12" s="39">
        <f t="shared" si="5"/>
        <v>0.97760000000000002</v>
      </c>
    </row>
    <row r="13" spans="1:38" hidden="1" x14ac:dyDescent="0.25">
      <c r="A13" s="22" t="s">
        <v>144</v>
      </c>
      <c r="B13" s="169" t="s">
        <v>115</v>
      </c>
      <c r="C13" s="23" t="s">
        <v>10</v>
      </c>
      <c r="D13" s="41">
        <f t="shared" si="0"/>
        <v>1.0959000000000001</v>
      </c>
      <c r="E13" s="37"/>
      <c r="F13" s="31">
        <v>0.2</v>
      </c>
      <c r="G13" s="31">
        <v>0.08</v>
      </c>
      <c r="H13" s="31">
        <v>2.5000000000000001E-2</v>
      </c>
      <c r="I13" s="31">
        <v>1.4999999999999999E-2</v>
      </c>
      <c r="J13" s="31">
        <v>1.6E-2</v>
      </c>
      <c r="K13" s="31">
        <v>2E-3</v>
      </c>
      <c r="L13" s="31">
        <v>0.03</v>
      </c>
      <c r="M13" s="31">
        <v>4.1481481481481499E-3</v>
      </c>
      <c r="N13" s="31">
        <v>0</v>
      </c>
      <c r="O13" s="26">
        <f t="shared" si="1"/>
        <v>0.37214814814814823</v>
      </c>
      <c r="P13" s="33">
        <v>0.18561837671405301</v>
      </c>
      <c r="Q13" s="31">
        <v>5.1371423424705499E-2</v>
      </c>
      <c r="R13" s="31">
        <v>6.0327298294066203E-2</v>
      </c>
      <c r="S13" s="31">
        <v>9.0862413002923397E-3</v>
      </c>
      <c r="T13" s="31">
        <v>4.9085227088375798E-4</v>
      </c>
      <c r="U13" s="31">
        <v>9.6874721577447896E-4</v>
      </c>
      <c r="V13" s="31">
        <v>9.2398436666795106E-2</v>
      </c>
      <c r="W13" s="31">
        <v>7.4260009382279401E-3</v>
      </c>
      <c r="X13" s="31">
        <v>3.5330827155224403E-5</v>
      </c>
      <c r="Y13" s="31">
        <v>0</v>
      </c>
      <c r="Z13" s="26">
        <f t="shared" si="2"/>
        <v>0.40772270765195356</v>
      </c>
      <c r="AA13" s="33">
        <v>4.2101572097953399E-2</v>
      </c>
      <c r="AB13" s="31">
        <v>1.1598281947549701E-3</v>
      </c>
      <c r="AC13" s="31">
        <v>6.28706172616606E-2</v>
      </c>
      <c r="AD13" s="31">
        <v>4.5047126644862497E-2</v>
      </c>
      <c r="AE13" s="31">
        <v>9.2825011727849203E-3</v>
      </c>
      <c r="AF13" s="26">
        <f t="shared" si="3"/>
        <v>0.16046164537201638</v>
      </c>
      <c r="AG13" s="35">
        <v>0.15173325061062301</v>
      </c>
      <c r="AH13" s="31">
        <v>3.7997536826843399E-3</v>
      </c>
      <c r="AI13" s="26">
        <f t="shared" si="4"/>
        <v>0.15553300429330735</v>
      </c>
      <c r="AJ13" s="39">
        <f t="shared" si="5"/>
        <v>1.0959000000000001</v>
      </c>
    </row>
    <row r="14" spans="1:38" x14ac:dyDescent="0.25">
      <c r="A14" s="22" t="s">
        <v>150</v>
      </c>
      <c r="B14" s="169" t="s">
        <v>111</v>
      </c>
      <c r="C14" s="23" t="s">
        <v>10</v>
      </c>
      <c r="D14" s="41">
        <f t="shared" si="0"/>
        <v>1.5192000000000001</v>
      </c>
      <c r="E14" s="37">
        <f>'Custo M.O'!I7</f>
        <v>0.41899999999999998</v>
      </c>
      <c r="F14" s="31">
        <v>0.2</v>
      </c>
      <c r="G14" s="31">
        <v>0.08</v>
      </c>
      <c r="H14" s="31">
        <v>2.5000000000000001E-2</v>
      </c>
      <c r="I14" s="31">
        <v>1.4999999999999999E-2</v>
      </c>
      <c r="J14" s="31">
        <v>1.6E-2</v>
      </c>
      <c r="K14" s="31">
        <v>2E-3</v>
      </c>
      <c r="L14" s="31">
        <v>0.03</v>
      </c>
      <c r="M14" s="31">
        <v>5.0000000000000001E-3</v>
      </c>
      <c r="N14" s="31">
        <v>0</v>
      </c>
      <c r="O14" s="26">
        <f t="shared" si="1"/>
        <v>0.37300000000000011</v>
      </c>
      <c r="P14" s="33">
        <v>0.181760499620783</v>
      </c>
      <c r="Q14" s="31">
        <v>5.0287522990506497E-2</v>
      </c>
      <c r="R14" s="31">
        <v>3.0567174044578201E-2</v>
      </c>
      <c r="S14" s="31">
        <v>8.9878392634386295E-3</v>
      </c>
      <c r="T14" s="31">
        <v>4.9081387370082804E-4</v>
      </c>
      <c r="U14" s="31">
        <v>9.883920009464719E-4</v>
      </c>
      <c r="V14" s="31">
        <v>9.2391208749383696E-2</v>
      </c>
      <c r="W14" s="31">
        <v>7.4254200353099402E-3</v>
      </c>
      <c r="X14" s="31">
        <v>3.5072336633541998E-5</v>
      </c>
      <c r="Y14" s="31">
        <v>0</v>
      </c>
      <c r="Z14" s="26">
        <f t="shared" si="2"/>
        <v>0.37293394291528081</v>
      </c>
      <c r="AA14" s="33">
        <v>6.2028962553800401E-2</v>
      </c>
      <c r="AB14" s="31">
        <v>1.70879461446038E-3</v>
      </c>
      <c r="AC14" s="31">
        <v>9.2621104287933395E-2</v>
      </c>
      <c r="AD14" s="31">
        <v>4.3933886173289E-2</v>
      </c>
      <c r="AE14" s="31">
        <v>9.2817750441374202E-3</v>
      </c>
      <c r="AF14" s="26">
        <f t="shared" si="3"/>
        <v>0.20957452267362059</v>
      </c>
      <c r="AG14" s="35">
        <v>0.13910436070740001</v>
      </c>
      <c r="AH14" s="31">
        <v>5.5996973954977602E-3</v>
      </c>
      <c r="AI14" s="26">
        <f t="shared" si="4"/>
        <v>0.14470405810289777</v>
      </c>
      <c r="AJ14" s="39">
        <f t="shared" si="5"/>
        <v>1.1002000000000001</v>
      </c>
    </row>
    <row r="15" spans="1:38" x14ac:dyDescent="0.25">
      <c r="A15" s="22" t="s">
        <v>145</v>
      </c>
      <c r="B15" s="169" t="s">
        <v>107</v>
      </c>
      <c r="C15" s="23" t="s">
        <v>10</v>
      </c>
      <c r="D15" s="41">
        <f t="shared" si="0"/>
        <v>1.5769</v>
      </c>
      <c r="E15" s="37">
        <f>'Custo M.O'!I8</f>
        <v>0.46800000000000003</v>
      </c>
      <c r="F15" s="31">
        <v>0.2</v>
      </c>
      <c r="G15" s="31">
        <v>0.08</v>
      </c>
      <c r="H15" s="31">
        <v>2.5000000000000001E-2</v>
      </c>
      <c r="I15" s="31">
        <v>1.4999999999999999E-2</v>
      </c>
      <c r="J15" s="31">
        <v>1.6E-2</v>
      </c>
      <c r="K15" s="31">
        <v>2E-3</v>
      </c>
      <c r="L15" s="31">
        <v>0.03</v>
      </c>
      <c r="M15" s="31">
        <v>0.01</v>
      </c>
      <c r="N15" s="31">
        <v>0</v>
      </c>
      <c r="O15" s="26">
        <f t="shared" si="1"/>
        <v>0.37800000000000011</v>
      </c>
      <c r="P15" s="33">
        <v>0.17826127682382301</v>
      </c>
      <c r="Q15" s="31">
        <v>4.93046927064371E-2</v>
      </c>
      <c r="R15" s="31">
        <v>4.1076826839873803E-3</v>
      </c>
      <c r="S15" s="31">
        <v>8.7357632281533492E-3</v>
      </c>
      <c r="T15" s="31">
        <v>4.9058868213292905E-4</v>
      </c>
      <c r="U15" s="31">
        <v>8.0972282252385396E-4</v>
      </c>
      <c r="V15" s="31">
        <v>9.2348818502748203E-2</v>
      </c>
      <c r="W15" s="31">
        <v>7.4220131593643896E-3</v>
      </c>
      <c r="X15" s="31">
        <v>2.47700366473085E-6</v>
      </c>
      <c r="Y15" s="31">
        <v>0</v>
      </c>
      <c r="Z15" s="26">
        <f t="shared" si="2"/>
        <v>0.34148303561283494</v>
      </c>
      <c r="AA15" s="33">
        <v>7.9747795151118794E-2</v>
      </c>
      <c r="AB15" s="31">
        <v>2.1969189433262899E-3</v>
      </c>
      <c r="AC15" s="31">
        <v>0.119024075319677</v>
      </c>
      <c r="AD15" s="31">
        <v>4.29274571396107E-2</v>
      </c>
      <c r="AE15" s="31">
        <v>9.2775164492054796E-3</v>
      </c>
      <c r="AF15" s="26">
        <f t="shared" si="3"/>
        <v>0.25317376300293826</v>
      </c>
      <c r="AG15" s="35">
        <v>0.12908058746165099</v>
      </c>
      <c r="AH15" s="31">
        <v>7.2102589726668401E-3</v>
      </c>
      <c r="AI15" s="26">
        <f t="shared" si="4"/>
        <v>0.13629084643431782</v>
      </c>
      <c r="AJ15" s="39">
        <f t="shared" si="5"/>
        <v>1.1089</v>
      </c>
    </row>
    <row r="16" spans="1:38" x14ac:dyDescent="0.25">
      <c r="A16" s="22" t="s">
        <v>158</v>
      </c>
      <c r="B16" s="169" t="s">
        <v>108</v>
      </c>
      <c r="C16" s="23" t="s">
        <v>10</v>
      </c>
      <c r="D16" s="41">
        <f t="shared" si="0"/>
        <v>1.5734999999999999</v>
      </c>
      <c r="E16" s="37">
        <f>'Custo M.O'!I9</f>
        <v>0.46600000000000003</v>
      </c>
      <c r="F16" s="31">
        <v>0.2</v>
      </c>
      <c r="G16" s="31">
        <v>0.08</v>
      </c>
      <c r="H16" s="31">
        <v>2.5000000000000001E-2</v>
      </c>
      <c r="I16" s="31">
        <v>1.4999999999999999E-2</v>
      </c>
      <c r="J16" s="31">
        <v>1.6E-2</v>
      </c>
      <c r="K16" s="31">
        <v>2E-3</v>
      </c>
      <c r="L16" s="31">
        <v>0.03</v>
      </c>
      <c r="M16" s="31">
        <v>0.01</v>
      </c>
      <c r="N16" s="31">
        <v>0</v>
      </c>
      <c r="O16" s="26">
        <f t="shared" si="1"/>
        <v>0.37800000000000011</v>
      </c>
      <c r="P16" s="33">
        <v>0.179916223537676</v>
      </c>
      <c r="Q16" s="31">
        <v>4.9769716151130898E-2</v>
      </c>
      <c r="R16" s="31">
        <v>1.6968017704046E-2</v>
      </c>
      <c r="S16" s="31">
        <v>8.7354605275307105E-3</v>
      </c>
      <c r="T16" s="31">
        <v>4.9057168287417396E-4</v>
      </c>
      <c r="U16" s="31">
        <v>7.7307048160599504E-4</v>
      </c>
      <c r="V16" s="31">
        <v>9.2345618548247202E-2</v>
      </c>
      <c r="W16" s="31">
        <v>7.4217559811481301E-3</v>
      </c>
      <c r="X16" s="31">
        <v>4.44759914811493E-6</v>
      </c>
      <c r="Y16" s="31">
        <v>0</v>
      </c>
      <c r="Z16" s="26">
        <f t="shared" si="2"/>
        <v>0.35642488221340729</v>
      </c>
      <c r="AA16" s="33">
        <v>7.1130796870028906E-2</v>
      </c>
      <c r="AB16" s="31">
        <v>1.9595349915510298E-3</v>
      </c>
      <c r="AC16" s="31">
        <v>0.106159473693617</v>
      </c>
      <c r="AD16" s="31">
        <v>4.3405596230828999E-2</v>
      </c>
      <c r="AE16" s="31">
        <v>9.2771949764351696E-3</v>
      </c>
      <c r="AF16" s="26">
        <f t="shared" si="3"/>
        <v>0.23193259676246111</v>
      </c>
      <c r="AG16" s="35">
        <v>0.13472860547666801</v>
      </c>
      <c r="AH16" s="31">
        <v>6.4311679764085996E-3</v>
      </c>
      <c r="AI16" s="26">
        <f t="shared" si="4"/>
        <v>0.14115977345307662</v>
      </c>
      <c r="AJ16" s="39">
        <f t="shared" si="5"/>
        <v>1.1074999999999999</v>
      </c>
    </row>
    <row r="17" spans="1:36" ht="15" customHeight="1" x14ac:dyDescent="0.25">
      <c r="A17" s="22">
        <v>20018</v>
      </c>
      <c r="B17" s="169" t="s">
        <v>106</v>
      </c>
      <c r="C17" s="23" t="s">
        <v>10</v>
      </c>
      <c r="D17" s="41">
        <f t="shared" si="0"/>
        <v>1.476</v>
      </c>
      <c r="E17" s="37">
        <f>'Custo M.O'!I10</f>
        <v>0.374</v>
      </c>
      <c r="F17" s="31">
        <v>0.2</v>
      </c>
      <c r="G17" s="31">
        <v>0.08</v>
      </c>
      <c r="H17" s="31">
        <v>2.5000000000000001E-2</v>
      </c>
      <c r="I17" s="31">
        <v>1.4999999999999999E-2</v>
      </c>
      <c r="J17" s="31">
        <v>1.6E-2</v>
      </c>
      <c r="K17" s="31">
        <v>2E-3</v>
      </c>
      <c r="L17" s="31">
        <v>0.03</v>
      </c>
      <c r="M17" s="31">
        <v>5.0000000000000001E-3</v>
      </c>
      <c r="N17" s="31">
        <v>0</v>
      </c>
      <c r="O17" s="26">
        <f t="shared" si="1"/>
        <v>0.37300000000000011</v>
      </c>
      <c r="P17" s="33">
        <v>0.179380724966757</v>
      </c>
      <c r="Q17" s="31">
        <v>4.9618969681024701E-2</v>
      </c>
      <c r="R17" s="31">
        <v>1.2319811063344699E-2</v>
      </c>
      <c r="S17" s="31">
        <v>8.98668406944827E-3</v>
      </c>
      <c r="T17" s="31">
        <v>4.9075079010301695E-4</v>
      </c>
      <c r="U17" s="31">
        <v>8.93064991907007E-4</v>
      </c>
      <c r="V17" s="31">
        <v>9.2379333840856601E-2</v>
      </c>
      <c r="W17" s="31">
        <v>7.4244656568047997E-3</v>
      </c>
      <c r="X17" s="31">
        <v>1.80537750436359E-6</v>
      </c>
      <c r="Y17" s="31">
        <v>0</v>
      </c>
      <c r="Z17" s="26">
        <f t="shared" si="2"/>
        <v>0.35149561043775052</v>
      </c>
      <c r="AA17" s="33">
        <v>7.4248280942817199E-2</v>
      </c>
      <c r="AB17" s="31">
        <v>2.0454164858550198E-3</v>
      </c>
      <c r="AC17" s="31">
        <v>0.11085263405779799</v>
      </c>
      <c r="AD17" s="31">
        <v>4.3247859534007997E-2</v>
      </c>
      <c r="AE17" s="31">
        <v>9.2805820710060005E-3</v>
      </c>
      <c r="AF17" s="26">
        <f t="shared" si="3"/>
        <v>0.23967477309148419</v>
      </c>
      <c r="AG17" s="35">
        <v>0.13110786269328101</v>
      </c>
      <c r="AH17" s="31">
        <v>6.7028028246493001E-3</v>
      </c>
      <c r="AI17" s="26">
        <f t="shared" si="4"/>
        <v>0.13781066551793031</v>
      </c>
      <c r="AJ17" s="39">
        <f t="shared" si="5"/>
        <v>1.1020000000000001</v>
      </c>
    </row>
    <row r="18" spans="1:36" hidden="1" x14ac:dyDescent="0.25">
      <c r="A18" s="22" t="s">
        <v>162</v>
      </c>
      <c r="B18" s="169" t="s">
        <v>109</v>
      </c>
      <c r="C18" s="23" t="s">
        <v>10</v>
      </c>
      <c r="D18" s="41">
        <f t="shared" si="0"/>
        <v>1.1000000000000001</v>
      </c>
      <c r="E18" s="37"/>
      <c r="F18" s="31">
        <v>0.2</v>
      </c>
      <c r="G18" s="31">
        <v>0.08</v>
      </c>
      <c r="H18" s="31">
        <v>2.5000000000000001E-2</v>
      </c>
      <c r="I18" s="31">
        <v>1.4999999999999999E-2</v>
      </c>
      <c r="J18" s="31">
        <v>1.6E-2</v>
      </c>
      <c r="K18" s="31">
        <v>2E-3</v>
      </c>
      <c r="L18" s="31">
        <v>0.03</v>
      </c>
      <c r="M18" s="31">
        <v>5.0000000000000001E-3</v>
      </c>
      <c r="N18" s="31">
        <v>0</v>
      </c>
      <c r="O18" s="26">
        <f t="shared" si="1"/>
        <v>0.37300000000000011</v>
      </c>
      <c r="P18" s="33">
        <v>0.18158789192198499</v>
      </c>
      <c r="Q18" s="31">
        <v>5.0239138846947098E-2</v>
      </c>
      <c r="R18" s="31">
        <v>2.9431539519124101E-2</v>
      </c>
      <c r="S18" s="31">
        <v>8.9865289158443992E-3</v>
      </c>
      <c r="T18" s="31">
        <v>4.9074231737235199E-4</v>
      </c>
      <c r="U18" s="31">
        <v>8.2027111275722003E-4</v>
      </c>
      <c r="V18" s="31">
        <v>9.2377738927042097E-2</v>
      </c>
      <c r="W18" s="31">
        <v>7.4243374746416598E-3</v>
      </c>
      <c r="X18" s="31">
        <v>5.7228272830953801E-5</v>
      </c>
      <c r="Y18" s="31">
        <v>0</v>
      </c>
      <c r="Z18" s="26">
        <f t="shared" si="2"/>
        <v>0.37141541730854483</v>
      </c>
      <c r="AA18" s="33">
        <v>6.2786630427444798E-2</v>
      </c>
      <c r="AB18" s="31">
        <v>1.7296671025486699E-3</v>
      </c>
      <c r="AC18" s="31">
        <v>9.3738779050265397E-2</v>
      </c>
      <c r="AD18" s="31">
        <v>4.3885293353873402E-2</v>
      </c>
      <c r="AE18" s="31">
        <v>9.2804218433020693E-3</v>
      </c>
      <c r="AF18" s="26">
        <f t="shared" si="3"/>
        <v>0.21142079177743434</v>
      </c>
      <c r="AG18" s="35">
        <v>0.13853795065608701</v>
      </c>
      <c r="AH18" s="31">
        <v>5.6680962634462397E-3</v>
      </c>
      <c r="AI18" s="26">
        <f t="shared" si="4"/>
        <v>0.14420604691953326</v>
      </c>
      <c r="AJ18" s="39">
        <f t="shared" si="5"/>
        <v>1.1000000000000001</v>
      </c>
    </row>
    <row r="19" spans="1:36" x14ac:dyDescent="0.25">
      <c r="A19" s="22" t="s">
        <v>155</v>
      </c>
      <c r="B19" s="169" t="s">
        <v>113</v>
      </c>
      <c r="C19" s="23" t="s">
        <v>10</v>
      </c>
      <c r="D19" s="41">
        <f t="shared" si="0"/>
        <v>1.2805</v>
      </c>
      <c r="E19" s="37">
        <f>'Custo M.O'!I11</f>
        <v>0.17899999999999999</v>
      </c>
      <c r="F19" s="31">
        <v>0.2</v>
      </c>
      <c r="G19" s="31">
        <v>0.08</v>
      </c>
      <c r="H19" s="31">
        <v>2.5000000000000001E-2</v>
      </c>
      <c r="I19" s="31">
        <v>1.4999999999999999E-2</v>
      </c>
      <c r="J19" s="31">
        <v>1.6E-2</v>
      </c>
      <c r="K19" s="31">
        <v>2E-3</v>
      </c>
      <c r="L19" s="31">
        <v>0.03</v>
      </c>
      <c r="M19" s="31">
        <v>0.01</v>
      </c>
      <c r="N19" s="31">
        <v>0</v>
      </c>
      <c r="O19" s="26">
        <f t="shared" si="1"/>
        <v>0.37800000000000011</v>
      </c>
      <c r="P19" s="33">
        <v>0.17767571588165901</v>
      </c>
      <c r="Q19" s="31">
        <v>4.9140146475515102E-2</v>
      </c>
      <c r="R19" s="31">
        <v>0</v>
      </c>
      <c r="S19" s="31">
        <v>8.7359761545012307E-3</v>
      </c>
      <c r="T19" s="31">
        <v>4.9060063978948105E-4</v>
      </c>
      <c r="U19" s="31">
        <v>8.2171109264093402E-4</v>
      </c>
      <c r="V19" s="31">
        <v>9.2351069421888296E-2</v>
      </c>
      <c r="W19" s="31">
        <v>7.4221940642395104E-3</v>
      </c>
      <c r="X19" s="31">
        <v>1.48622060570794E-5</v>
      </c>
      <c r="Y19" s="31">
        <v>0</v>
      </c>
      <c r="Z19" s="26">
        <f t="shared" si="2"/>
        <v>0.3366522759362906</v>
      </c>
      <c r="AA19" s="33">
        <v>7.5279748038747193E-2</v>
      </c>
      <c r="AB19" s="31">
        <v>2.2812148551810702E-3</v>
      </c>
      <c r="AC19" s="31">
        <v>0.123134759229184</v>
      </c>
      <c r="AD19" s="31">
        <v>4.2772872829961298E-2</v>
      </c>
      <c r="AE19" s="31">
        <v>9.27774258029938E-3</v>
      </c>
      <c r="AF19" s="26">
        <f t="shared" si="3"/>
        <v>0.25274633753337294</v>
      </c>
      <c r="AG19" s="35">
        <v>0.12725456030391799</v>
      </c>
      <c r="AH19" s="31">
        <v>6.8846790583582196E-3</v>
      </c>
      <c r="AI19" s="26">
        <f t="shared" si="4"/>
        <v>0.1341392393622762</v>
      </c>
      <c r="AJ19" s="39">
        <f t="shared" si="5"/>
        <v>1.1014999999999999</v>
      </c>
    </row>
    <row r="20" spans="1:36" x14ac:dyDescent="0.25">
      <c r="A20" s="22" t="s">
        <v>151</v>
      </c>
      <c r="B20" s="169" t="s">
        <v>116</v>
      </c>
      <c r="C20" s="23" t="s">
        <v>10</v>
      </c>
      <c r="D20" s="41">
        <f t="shared" si="0"/>
        <v>1.4732000000000001</v>
      </c>
      <c r="E20" s="37">
        <f>'Custo M.O'!I12</f>
        <v>0.36499999999999999</v>
      </c>
      <c r="F20" s="31">
        <v>0.2</v>
      </c>
      <c r="G20" s="31">
        <v>0.08</v>
      </c>
      <c r="H20" s="31">
        <v>2.5000000000000001E-2</v>
      </c>
      <c r="I20" s="31">
        <v>1.4999999999999999E-2</v>
      </c>
      <c r="J20" s="31">
        <v>1.6E-2</v>
      </c>
      <c r="K20" s="31">
        <v>2E-3</v>
      </c>
      <c r="L20" s="31">
        <v>0.03</v>
      </c>
      <c r="M20" s="31">
        <v>0.01</v>
      </c>
      <c r="N20" s="31">
        <v>0</v>
      </c>
      <c r="O20" s="26">
        <f t="shared" si="1"/>
        <v>0.37800000000000011</v>
      </c>
      <c r="P20" s="33">
        <v>0.179155206040336</v>
      </c>
      <c r="Q20" s="31">
        <v>4.9555874255253901E-2</v>
      </c>
      <c r="R20" s="31">
        <v>1.1047926646624301E-2</v>
      </c>
      <c r="S20" s="31">
        <v>8.7356399843942396E-3</v>
      </c>
      <c r="T20" s="31">
        <v>4.9058176092962001E-4</v>
      </c>
      <c r="U20" s="31">
        <v>7.7156758800949105E-4</v>
      </c>
      <c r="V20" s="31">
        <v>9.2347515649723794E-2</v>
      </c>
      <c r="W20" s="31">
        <v>7.4219084499328103E-3</v>
      </c>
      <c r="X20" s="31">
        <v>2.6475964822677301E-5</v>
      </c>
      <c r="Y20" s="31">
        <v>0</v>
      </c>
      <c r="Z20" s="26">
        <f t="shared" si="2"/>
        <v>0.34955269634002684</v>
      </c>
      <c r="AA20" s="33">
        <v>7.5097630196650306E-2</v>
      </c>
      <c r="AB20" s="31">
        <v>2.0688146432800698E-3</v>
      </c>
      <c r="AC20" s="31">
        <v>0.11208209421967399</v>
      </c>
      <c r="AD20" s="31">
        <v>4.31856862828809E-2</v>
      </c>
      <c r="AE20" s="31">
        <v>9.2773855624160208E-3</v>
      </c>
      <c r="AF20" s="26">
        <f t="shared" si="3"/>
        <v>0.24171161090490129</v>
      </c>
      <c r="AG20" s="35">
        <v>0.13213091921653</v>
      </c>
      <c r="AH20" s="31">
        <v>6.7898223508918902E-3</v>
      </c>
      <c r="AI20" s="26">
        <f t="shared" si="4"/>
        <v>0.1389207415674219</v>
      </c>
      <c r="AJ20" s="39">
        <f t="shared" si="5"/>
        <v>1.1082000000000001</v>
      </c>
    </row>
    <row r="21" spans="1:36" hidden="1" x14ac:dyDescent="0.25">
      <c r="A21" s="22" t="s">
        <v>153</v>
      </c>
      <c r="B21" s="169" t="s">
        <v>118</v>
      </c>
      <c r="C21" s="23" t="s">
        <v>10</v>
      </c>
      <c r="D21" s="41">
        <f t="shared" si="0"/>
        <v>1.3672</v>
      </c>
      <c r="E21" s="37">
        <f>'Custo M.O'!I13</f>
        <v>0.25900000000000001</v>
      </c>
      <c r="F21" s="31">
        <v>0.2</v>
      </c>
      <c r="G21" s="31">
        <v>0.08</v>
      </c>
      <c r="H21" s="31">
        <v>2.5000000000000001E-2</v>
      </c>
      <c r="I21" s="31">
        <v>1.4999999999999999E-2</v>
      </c>
      <c r="J21" s="31">
        <v>1.6E-2</v>
      </c>
      <c r="K21" s="31">
        <v>2E-3</v>
      </c>
      <c r="L21" s="31">
        <v>0.03</v>
      </c>
      <c r="M21" s="31">
        <v>0.01</v>
      </c>
      <c r="N21" s="31">
        <v>0</v>
      </c>
      <c r="O21" s="26">
        <f t="shared" si="1"/>
        <v>0.37800000000000011</v>
      </c>
      <c r="P21" s="33">
        <v>0.179155206040336</v>
      </c>
      <c r="Q21" s="31">
        <v>4.9555874255253901E-2</v>
      </c>
      <c r="R21" s="31">
        <v>1.1047926646624301E-2</v>
      </c>
      <c r="S21" s="31">
        <v>8.7356399843942396E-3</v>
      </c>
      <c r="T21" s="31">
        <v>4.9058176092962001E-4</v>
      </c>
      <c r="U21" s="31">
        <v>7.7156758800949105E-4</v>
      </c>
      <c r="V21" s="31">
        <v>9.2347515649723794E-2</v>
      </c>
      <c r="W21" s="31">
        <v>7.4219084499328103E-3</v>
      </c>
      <c r="X21" s="31">
        <v>2.6475964822677301E-5</v>
      </c>
      <c r="Y21" s="31">
        <v>0</v>
      </c>
      <c r="Z21" s="26">
        <f t="shared" si="2"/>
        <v>0.34955269634002684</v>
      </c>
      <c r="AA21" s="33">
        <v>7.5097630196650306E-2</v>
      </c>
      <c r="AB21" s="31">
        <v>2.0688146432800698E-3</v>
      </c>
      <c r="AC21" s="31">
        <v>0.11208209421967399</v>
      </c>
      <c r="AD21" s="31">
        <v>4.31856862828809E-2</v>
      </c>
      <c r="AE21" s="31">
        <v>9.2773855624160208E-3</v>
      </c>
      <c r="AF21" s="26">
        <f t="shared" si="3"/>
        <v>0.24171161090490129</v>
      </c>
      <c r="AG21" s="35">
        <v>0.13213091921653</v>
      </c>
      <c r="AH21" s="31">
        <v>6.7898223508918902E-3</v>
      </c>
      <c r="AI21" s="26">
        <f t="shared" si="4"/>
        <v>0.1389207415674219</v>
      </c>
      <c r="AJ21" s="39">
        <f t="shared" si="5"/>
        <v>1.1082000000000001</v>
      </c>
    </row>
    <row r="22" spans="1:36" x14ac:dyDescent="0.25">
      <c r="A22" s="24" t="s">
        <v>163</v>
      </c>
      <c r="B22" s="170" t="s">
        <v>110</v>
      </c>
      <c r="C22" s="25" t="s">
        <v>10</v>
      </c>
      <c r="D22" s="42">
        <f t="shared" si="0"/>
        <v>1.8203</v>
      </c>
      <c r="E22" s="38">
        <f>'Custo M.O'!I14</f>
        <v>0.71499999999999997</v>
      </c>
      <c r="F22" s="32">
        <v>0.2</v>
      </c>
      <c r="G22" s="32">
        <v>0.08</v>
      </c>
      <c r="H22" s="32">
        <v>2.5000000000000001E-2</v>
      </c>
      <c r="I22" s="32">
        <v>1.4999999999999999E-2</v>
      </c>
      <c r="J22" s="32">
        <v>1.6E-2</v>
      </c>
      <c r="K22" s="32">
        <v>2E-3</v>
      </c>
      <c r="L22" s="32">
        <v>0.03</v>
      </c>
      <c r="M22" s="32">
        <v>0.01</v>
      </c>
      <c r="N22" s="32">
        <v>0</v>
      </c>
      <c r="O22" s="27">
        <f t="shared" si="1"/>
        <v>0.37800000000000011</v>
      </c>
      <c r="P22" s="34">
        <v>0.176739553237865</v>
      </c>
      <c r="Q22" s="32">
        <v>4.8876965504790197E-2</v>
      </c>
      <c r="R22" s="32">
        <v>0</v>
      </c>
      <c r="S22" s="32">
        <v>8.7375844771375895E-3</v>
      </c>
      <c r="T22" s="32">
        <v>4.9069096101980801E-4</v>
      </c>
      <c r="U22" s="32">
        <v>8.9219881358345297E-4</v>
      </c>
      <c r="V22" s="32">
        <v>9.2368071564844806E-2</v>
      </c>
      <c r="W22" s="32">
        <v>7.4235605151677002E-3</v>
      </c>
      <c r="X22" s="32">
        <v>1.2842702722289201E-4</v>
      </c>
      <c r="Y22" s="32">
        <v>0</v>
      </c>
      <c r="Z22" s="27">
        <f t="shared" si="2"/>
        <v>0.33565705210163144</v>
      </c>
      <c r="AA22" s="34">
        <v>7.9847713354812694E-2</v>
      </c>
      <c r="AB22" s="32">
        <v>2.4196386757761902E-3</v>
      </c>
      <c r="AC22" s="32">
        <v>0.12315742875312601</v>
      </c>
      <c r="AD22" s="32">
        <v>4.27410256672522E-2</v>
      </c>
      <c r="AE22" s="32">
        <v>9.2794506439596199E-3</v>
      </c>
      <c r="AF22" s="27">
        <f t="shared" si="3"/>
        <v>0.25744525709492672</v>
      </c>
      <c r="AG22" s="36">
        <v>0.12687836569441699</v>
      </c>
      <c r="AH22" s="32">
        <v>7.3024404878284203E-3</v>
      </c>
      <c r="AI22" s="27">
        <f t="shared" si="4"/>
        <v>0.1341808061822454</v>
      </c>
      <c r="AJ22" s="119">
        <f t="shared" si="5"/>
        <v>1.1052999999999999</v>
      </c>
    </row>
    <row r="23" spans="1:36" hidden="1" x14ac:dyDescent="0.25">
      <c r="A23" s="110" t="s">
        <v>160</v>
      </c>
      <c r="B23" s="111" t="s">
        <v>161</v>
      </c>
      <c r="C23" s="112" t="s">
        <v>10</v>
      </c>
      <c r="D23" s="113" t="e">
        <f>ROUND(E23+#REF!,4)</f>
        <v>#REF!</v>
      </c>
      <c r="E23" s="114"/>
      <c r="F23" s="114"/>
      <c r="G23" s="115">
        <v>0.2</v>
      </c>
      <c r="H23" s="115">
        <v>0.08</v>
      </c>
      <c r="I23" s="115">
        <v>2.5000000000000001E-2</v>
      </c>
      <c r="J23" s="115">
        <v>1.4999999999999999E-2</v>
      </c>
      <c r="K23" s="115">
        <v>1.6E-2</v>
      </c>
      <c r="L23" s="115">
        <v>2E-3</v>
      </c>
      <c r="M23" s="115">
        <v>0.03</v>
      </c>
      <c r="N23" s="115">
        <v>0.01</v>
      </c>
      <c r="O23" s="115">
        <v>0</v>
      </c>
      <c r="P23" s="116">
        <f t="shared" si="1"/>
        <v>0.37800000000000011</v>
      </c>
      <c r="Q23" s="117">
        <v>0.176739553237865</v>
      </c>
      <c r="R23" s="115">
        <v>4.8876965504790197E-2</v>
      </c>
      <c r="S23" s="115">
        <v>0</v>
      </c>
      <c r="T23" s="115">
        <v>8.7375844771375895E-3</v>
      </c>
      <c r="U23" s="115">
        <v>4.9069096101980801E-4</v>
      </c>
      <c r="V23" s="115">
        <v>8.9219881358345297E-4</v>
      </c>
      <c r="W23" s="115">
        <v>9.2368071564844806E-2</v>
      </c>
      <c r="X23" s="115">
        <v>7.4235605151677002E-3</v>
      </c>
      <c r="Y23" s="115">
        <v>1.2842702722289201E-4</v>
      </c>
      <c r="Z23" s="115">
        <v>0</v>
      </c>
      <c r="AA23" s="116">
        <f t="shared" si="2"/>
        <v>0.33565705210163144</v>
      </c>
      <c r="AB23" s="117">
        <v>7.9847713354812694E-2</v>
      </c>
      <c r="AC23" s="115">
        <v>2.4196386757761902E-3</v>
      </c>
      <c r="AD23" s="115">
        <v>0.12315742875312601</v>
      </c>
      <c r="AE23" s="115">
        <v>4.27410256672522E-2</v>
      </c>
      <c r="AF23" s="115">
        <v>9.2794506439596199E-3</v>
      </c>
      <c r="AG23" s="116">
        <f t="shared" si="3"/>
        <v>0.25744525709492672</v>
      </c>
      <c r="AH23" s="118">
        <v>0.12687836569441699</v>
      </c>
      <c r="AI23" s="115">
        <v>7.3024404878284203E-3</v>
      </c>
      <c r="AJ23" s="116">
        <f t="shared" si="4"/>
        <v>0.1341808061822454</v>
      </c>
    </row>
    <row r="24" spans="1:36" hidden="1" x14ac:dyDescent="0.25">
      <c r="A24" s="24" t="s">
        <v>159</v>
      </c>
      <c r="B24" s="40" t="s">
        <v>157</v>
      </c>
      <c r="C24" s="25" t="s">
        <v>10</v>
      </c>
      <c r="D24" s="42" t="e">
        <f>ROUND(E24+#REF!,4)</f>
        <v>#REF!</v>
      </c>
      <c r="E24" s="38"/>
      <c r="F24" s="38"/>
      <c r="G24" s="32">
        <v>0.2</v>
      </c>
      <c r="H24" s="32">
        <v>0.08</v>
      </c>
      <c r="I24" s="32">
        <v>2.5000000000000001E-2</v>
      </c>
      <c r="J24" s="32">
        <v>1.4999999999999999E-2</v>
      </c>
      <c r="K24" s="32">
        <v>1.6E-2</v>
      </c>
      <c r="L24" s="32">
        <v>2E-3</v>
      </c>
      <c r="M24" s="32">
        <v>0.03</v>
      </c>
      <c r="N24" s="32">
        <v>0.01</v>
      </c>
      <c r="O24" s="32">
        <v>0</v>
      </c>
      <c r="P24" s="27">
        <f t="shared" si="1"/>
        <v>0.37800000000000011</v>
      </c>
      <c r="Q24" s="34">
        <v>0.176739553237865</v>
      </c>
      <c r="R24" s="32">
        <v>4.8876965504790197E-2</v>
      </c>
      <c r="S24" s="32">
        <v>0</v>
      </c>
      <c r="T24" s="32">
        <v>8.7375844771375895E-3</v>
      </c>
      <c r="U24" s="32">
        <v>4.9069096101980801E-4</v>
      </c>
      <c r="V24" s="32">
        <v>8.9219881358345297E-4</v>
      </c>
      <c r="W24" s="32">
        <v>9.2368071564844806E-2</v>
      </c>
      <c r="X24" s="32">
        <v>7.4235605151677002E-3</v>
      </c>
      <c r="Y24" s="32">
        <v>1.2842702722289201E-4</v>
      </c>
      <c r="Z24" s="32">
        <v>0</v>
      </c>
      <c r="AA24" s="27">
        <f t="shared" si="2"/>
        <v>0.33565705210163144</v>
      </c>
      <c r="AB24" s="34">
        <v>7.9847713354812694E-2</v>
      </c>
      <c r="AC24" s="32">
        <v>2.4196386757761902E-3</v>
      </c>
      <c r="AD24" s="32">
        <v>0.12315742875312601</v>
      </c>
      <c r="AE24" s="32">
        <v>4.27410256672522E-2</v>
      </c>
      <c r="AF24" s="32">
        <v>9.2794506439596199E-3</v>
      </c>
      <c r="AG24" s="27">
        <f t="shared" si="3"/>
        <v>0.25744525709492672</v>
      </c>
      <c r="AH24" s="36">
        <v>0.12687836569441699</v>
      </c>
      <c r="AI24" s="32">
        <v>7.3024404878284203E-3</v>
      </c>
      <c r="AJ24" s="27">
        <f t="shared" si="4"/>
        <v>0.1341808061822454</v>
      </c>
    </row>
    <row r="26" spans="1:36" ht="15" customHeight="1" x14ac:dyDescent="0.25">
      <c r="B26" s="12" t="s">
        <v>119</v>
      </c>
      <c r="R26" s="13"/>
      <c r="S26" s="14"/>
    </row>
    <row r="27" spans="1:36" x14ac:dyDescent="0.25">
      <c r="B27" s="15" t="s">
        <v>120</v>
      </c>
      <c r="C27" s="15" t="s">
        <v>121</v>
      </c>
      <c r="D27" s="204" t="s">
        <v>97</v>
      </c>
      <c r="E27" s="204"/>
      <c r="F27" s="204"/>
      <c r="G27" s="204"/>
      <c r="H27" s="204"/>
      <c r="I27" s="204"/>
      <c r="J27" s="204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21"/>
    </row>
    <row r="28" spans="1:36" x14ac:dyDescent="0.25">
      <c r="B28" s="202" t="s">
        <v>122</v>
      </c>
      <c r="C28" s="16" t="s">
        <v>60</v>
      </c>
      <c r="D28" s="198" t="s">
        <v>61</v>
      </c>
      <c r="E28" s="198"/>
      <c r="F28" s="198"/>
      <c r="G28" s="198"/>
      <c r="H28" s="198"/>
      <c r="I28" s="198"/>
      <c r="J28" s="198"/>
      <c r="K28" s="17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21"/>
    </row>
    <row r="29" spans="1:36" x14ac:dyDescent="0.25">
      <c r="B29" s="203"/>
      <c r="C29" s="18" t="s">
        <v>62</v>
      </c>
      <c r="D29" s="195" t="s">
        <v>63</v>
      </c>
      <c r="E29" s="195"/>
      <c r="F29" s="195"/>
      <c r="G29" s="195"/>
      <c r="H29" s="195"/>
      <c r="I29" s="195"/>
      <c r="J29" s="195"/>
      <c r="K29" s="17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21"/>
    </row>
    <row r="30" spans="1:36" x14ac:dyDescent="0.25">
      <c r="B30" s="203"/>
      <c r="C30" s="18" t="s">
        <v>64</v>
      </c>
      <c r="D30" s="195" t="s">
        <v>65</v>
      </c>
      <c r="E30" s="195"/>
      <c r="F30" s="195"/>
      <c r="G30" s="195"/>
      <c r="H30" s="195"/>
      <c r="I30" s="195"/>
      <c r="J30" s="195"/>
      <c r="K30" s="17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21"/>
    </row>
    <row r="31" spans="1:36" x14ac:dyDescent="0.25">
      <c r="B31" s="203"/>
      <c r="C31" s="18" t="s">
        <v>66</v>
      </c>
      <c r="D31" s="195" t="s">
        <v>123</v>
      </c>
      <c r="E31" s="195"/>
      <c r="F31" s="195"/>
      <c r="G31" s="195"/>
      <c r="H31" s="195"/>
      <c r="I31" s="195"/>
      <c r="J31" s="195"/>
      <c r="K31" s="17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21"/>
    </row>
    <row r="32" spans="1:36" x14ac:dyDescent="0.25">
      <c r="B32" s="203"/>
      <c r="C32" s="18" t="s">
        <v>67</v>
      </c>
      <c r="D32" s="195" t="s">
        <v>124</v>
      </c>
      <c r="E32" s="195"/>
      <c r="F32" s="195"/>
      <c r="G32" s="195"/>
      <c r="H32" s="195"/>
      <c r="I32" s="195"/>
      <c r="J32" s="195"/>
      <c r="K32" s="17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21"/>
    </row>
    <row r="33" spans="2:33" x14ac:dyDescent="0.25">
      <c r="B33" s="203"/>
      <c r="C33" s="18" t="s">
        <v>68</v>
      </c>
      <c r="D33" s="195" t="s">
        <v>69</v>
      </c>
      <c r="E33" s="195"/>
      <c r="F33" s="195"/>
      <c r="G33" s="195"/>
      <c r="H33" s="195"/>
      <c r="I33" s="195"/>
      <c r="J33" s="195"/>
      <c r="K33" s="17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21"/>
    </row>
    <row r="34" spans="2:33" x14ac:dyDescent="0.25">
      <c r="B34" s="203"/>
      <c r="C34" s="18" t="s">
        <v>70</v>
      </c>
      <c r="D34" s="195" t="s">
        <v>125</v>
      </c>
      <c r="E34" s="195"/>
      <c r="F34" s="195"/>
      <c r="G34" s="195"/>
      <c r="H34" s="195"/>
      <c r="I34" s="195"/>
      <c r="J34" s="195"/>
      <c r="K34" s="17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</row>
    <row r="35" spans="2:33" x14ac:dyDescent="0.25">
      <c r="B35" s="203"/>
      <c r="C35" s="18" t="s">
        <v>71</v>
      </c>
      <c r="D35" s="195" t="s">
        <v>126</v>
      </c>
      <c r="E35" s="195"/>
      <c r="F35" s="195"/>
      <c r="G35" s="195"/>
      <c r="H35" s="195"/>
      <c r="I35" s="195"/>
      <c r="J35" s="195"/>
      <c r="K35" s="17"/>
    </row>
    <row r="36" spans="2:33" x14ac:dyDescent="0.25">
      <c r="B36" s="199"/>
      <c r="C36" s="20" t="s">
        <v>103</v>
      </c>
      <c r="D36" s="194" t="s">
        <v>127</v>
      </c>
      <c r="E36" s="194"/>
      <c r="F36" s="194"/>
      <c r="G36" s="194"/>
      <c r="H36" s="194"/>
      <c r="I36" s="194"/>
      <c r="J36" s="194"/>
      <c r="K36" s="17"/>
    </row>
    <row r="37" spans="2:33" x14ac:dyDescent="0.25">
      <c r="B37" s="202" t="s">
        <v>128</v>
      </c>
      <c r="C37" s="16" t="s">
        <v>72</v>
      </c>
      <c r="D37" s="198" t="s">
        <v>129</v>
      </c>
      <c r="E37" s="198"/>
      <c r="F37" s="198"/>
      <c r="G37" s="198"/>
      <c r="H37" s="198"/>
      <c r="I37" s="198"/>
      <c r="J37" s="198"/>
      <c r="K37" s="17"/>
    </row>
    <row r="38" spans="2:33" x14ac:dyDescent="0.25">
      <c r="B38" s="203"/>
      <c r="C38" s="18" t="s">
        <v>73</v>
      </c>
      <c r="D38" s="195" t="s">
        <v>74</v>
      </c>
      <c r="E38" s="195"/>
      <c r="F38" s="195"/>
      <c r="G38" s="195"/>
      <c r="H38" s="195"/>
      <c r="I38" s="195"/>
      <c r="J38" s="195"/>
      <c r="K38" s="17"/>
    </row>
    <row r="39" spans="2:33" x14ac:dyDescent="0.25">
      <c r="B39" s="203"/>
      <c r="C39" s="18" t="s">
        <v>75</v>
      </c>
      <c r="D39" s="195" t="s">
        <v>130</v>
      </c>
      <c r="E39" s="195"/>
      <c r="F39" s="195"/>
      <c r="G39" s="195"/>
      <c r="H39" s="195"/>
      <c r="I39" s="195"/>
      <c r="J39" s="195"/>
      <c r="K39" s="17"/>
    </row>
    <row r="40" spans="2:33" x14ac:dyDescent="0.25">
      <c r="B40" s="203"/>
      <c r="C40" s="18" t="s">
        <v>76</v>
      </c>
      <c r="D40" s="195" t="s">
        <v>131</v>
      </c>
      <c r="E40" s="195"/>
      <c r="F40" s="195"/>
      <c r="G40" s="195"/>
      <c r="H40" s="195"/>
      <c r="I40" s="195"/>
      <c r="J40" s="195"/>
      <c r="K40" s="17"/>
    </row>
    <row r="41" spans="2:33" x14ac:dyDescent="0.25">
      <c r="B41" s="203"/>
      <c r="C41" s="18" t="s">
        <v>77</v>
      </c>
      <c r="D41" s="195" t="s">
        <v>82</v>
      </c>
      <c r="E41" s="195"/>
      <c r="F41" s="195"/>
      <c r="G41" s="195"/>
      <c r="H41" s="195"/>
      <c r="I41" s="195"/>
      <c r="J41" s="195"/>
      <c r="K41" s="17"/>
    </row>
    <row r="42" spans="2:33" x14ac:dyDescent="0.25">
      <c r="B42" s="203"/>
      <c r="C42" s="18" t="s">
        <v>79</v>
      </c>
      <c r="D42" s="195" t="s">
        <v>78</v>
      </c>
      <c r="E42" s="195"/>
      <c r="F42" s="195"/>
      <c r="G42" s="195"/>
      <c r="H42" s="195"/>
      <c r="I42" s="195"/>
      <c r="J42" s="195"/>
      <c r="K42" s="17"/>
    </row>
    <row r="43" spans="2:33" x14ac:dyDescent="0.25">
      <c r="B43" s="203"/>
      <c r="C43" s="18" t="s">
        <v>81</v>
      </c>
      <c r="D43" s="195" t="s">
        <v>132</v>
      </c>
      <c r="E43" s="195"/>
      <c r="F43" s="195"/>
      <c r="G43" s="195"/>
      <c r="H43" s="195"/>
      <c r="I43" s="195"/>
      <c r="J43" s="195"/>
      <c r="K43" s="17"/>
    </row>
    <row r="44" spans="2:33" x14ac:dyDescent="0.25">
      <c r="B44" s="203"/>
      <c r="C44" s="18" t="s">
        <v>83</v>
      </c>
      <c r="D44" s="195" t="s">
        <v>80</v>
      </c>
      <c r="E44" s="195"/>
      <c r="F44" s="195"/>
      <c r="G44" s="195"/>
      <c r="H44" s="195"/>
      <c r="I44" s="195"/>
      <c r="J44" s="195"/>
      <c r="K44" s="17"/>
    </row>
    <row r="45" spans="2:33" x14ac:dyDescent="0.25">
      <c r="B45" s="203"/>
      <c r="C45" s="18" t="s">
        <v>84</v>
      </c>
      <c r="D45" s="195" t="s">
        <v>133</v>
      </c>
      <c r="E45" s="195"/>
      <c r="F45" s="195"/>
      <c r="G45" s="195"/>
      <c r="H45" s="195"/>
      <c r="I45" s="195"/>
      <c r="J45" s="195"/>
      <c r="K45" s="17"/>
    </row>
    <row r="46" spans="2:33" x14ac:dyDescent="0.25">
      <c r="B46" s="199"/>
      <c r="C46" s="20" t="s">
        <v>104</v>
      </c>
      <c r="D46" s="194" t="s">
        <v>134</v>
      </c>
      <c r="E46" s="194"/>
      <c r="F46" s="194"/>
      <c r="G46" s="194"/>
      <c r="H46" s="194"/>
      <c r="I46" s="194"/>
      <c r="J46" s="194"/>
      <c r="K46" s="17"/>
    </row>
    <row r="47" spans="2:33" x14ac:dyDescent="0.25">
      <c r="B47" s="202" t="s">
        <v>135</v>
      </c>
      <c r="C47" s="16" t="s">
        <v>85</v>
      </c>
      <c r="D47" s="198" t="s">
        <v>86</v>
      </c>
      <c r="E47" s="198"/>
      <c r="F47" s="198"/>
      <c r="G47" s="198"/>
      <c r="H47" s="198"/>
      <c r="I47" s="198"/>
      <c r="J47" s="198"/>
      <c r="K47" s="17"/>
    </row>
    <row r="48" spans="2:33" x14ac:dyDescent="0.25">
      <c r="B48" s="203"/>
      <c r="C48" s="18" t="s">
        <v>87</v>
      </c>
      <c r="D48" s="195" t="s">
        <v>88</v>
      </c>
      <c r="E48" s="195"/>
      <c r="F48" s="195"/>
      <c r="G48" s="195"/>
      <c r="H48" s="195"/>
      <c r="I48" s="195"/>
      <c r="J48" s="195"/>
      <c r="K48" s="17"/>
    </row>
    <row r="49" spans="1:24" x14ac:dyDescent="0.25">
      <c r="B49" s="203"/>
      <c r="C49" s="18" t="s">
        <v>89</v>
      </c>
      <c r="D49" s="195" t="s">
        <v>136</v>
      </c>
      <c r="E49" s="195"/>
      <c r="F49" s="195"/>
      <c r="G49" s="195"/>
      <c r="H49" s="195"/>
      <c r="I49" s="195"/>
      <c r="J49" s="195"/>
      <c r="K49" s="17"/>
    </row>
    <row r="50" spans="1:24" x14ac:dyDescent="0.25">
      <c r="B50" s="203"/>
      <c r="C50" s="18" t="s">
        <v>90</v>
      </c>
      <c r="D50" s="195" t="s">
        <v>137</v>
      </c>
      <c r="E50" s="195"/>
      <c r="F50" s="195"/>
      <c r="G50" s="195"/>
      <c r="H50" s="195"/>
      <c r="I50" s="195"/>
      <c r="J50" s="195"/>
      <c r="K50" s="17"/>
    </row>
    <row r="51" spans="1:24" x14ac:dyDescent="0.25">
      <c r="B51" s="199"/>
      <c r="C51" s="20" t="s">
        <v>91</v>
      </c>
      <c r="D51" s="194" t="s">
        <v>138</v>
      </c>
      <c r="E51" s="194"/>
      <c r="F51" s="194"/>
      <c r="G51" s="194"/>
      <c r="H51" s="194"/>
      <c r="I51" s="194"/>
      <c r="J51" s="194"/>
      <c r="K51" s="17"/>
    </row>
    <row r="52" spans="1:24" x14ac:dyDescent="0.25">
      <c r="B52" s="198" t="s">
        <v>139</v>
      </c>
      <c r="C52" s="16" t="s">
        <v>92</v>
      </c>
      <c r="D52" s="198" t="s">
        <v>93</v>
      </c>
      <c r="E52" s="198"/>
      <c r="F52" s="198"/>
      <c r="G52" s="198"/>
      <c r="H52" s="198"/>
      <c r="I52" s="198"/>
      <c r="J52" s="198"/>
      <c r="K52" s="17"/>
    </row>
    <row r="53" spans="1:24" ht="26.45" customHeight="1" x14ac:dyDescent="0.25">
      <c r="B53" s="194"/>
      <c r="C53" s="20" t="s">
        <v>94</v>
      </c>
      <c r="D53" s="199" t="s">
        <v>140</v>
      </c>
      <c r="E53" s="199"/>
      <c r="F53" s="199"/>
      <c r="G53" s="199"/>
      <c r="H53" s="199"/>
      <c r="I53" s="199"/>
      <c r="J53" s="199"/>
      <c r="K53" s="17"/>
    </row>
    <row r="54" spans="1:24" ht="6.75" customHeight="1" x14ac:dyDescent="0.25"/>
    <row r="55" spans="1:24" x14ac:dyDescent="0.25">
      <c r="A55" s="218" t="s">
        <v>96</v>
      </c>
      <c r="B55" s="218" t="s">
        <v>170</v>
      </c>
      <c r="C55" s="221" t="s">
        <v>171</v>
      </c>
      <c r="D55" s="221" t="s">
        <v>172</v>
      </c>
      <c r="E55" s="224" t="s">
        <v>174</v>
      </c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6"/>
      <c r="R55" s="227" t="s">
        <v>175</v>
      </c>
      <c r="S55" s="228"/>
      <c r="T55" s="228"/>
      <c r="U55" s="228"/>
      <c r="V55" s="228"/>
      <c r="W55" s="228"/>
      <c r="X55" s="229"/>
    </row>
    <row r="56" spans="1:24" ht="27.75" customHeight="1" x14ac:dyDescent="0.25">
      <c r="A56" s="219"/>
      <c r="B56" s="219"/>
      <c r="C56" s="222"/>
      <c r="D56" s="222"/>
      <c r="E56" s="230" t="s">
        <v>176</v>
      </c>
      <c r="F56" s="231"/>
      <c r="G56" s="232" t="s">
        <v>177</v>
      </c>
      <c r="H56" s="231"/>
      <c r="I56" s="232" t="s">
        <v>178</v>
      </c>
      <c r="J56" s="231"/>
      <c r="K56" s="232" t="s">
        <v>179</v>
      </c>
      <c r="L56" s="231"/>
      <c r="M56" s="232" t="s">
        <v>180</v>
      </c>
      <c r="N56" s="231"/>
      <c r="O56" s="232" t="s">
        <v>181</v>
      </c>
      <c r="P56" s="231"/>
      <c r="Q56" s="125" t="s">
        <v>182</v>
      </c>
      <c r="R56" s="230" t="s">
        <v>183</v>
      </c>
      <c r="S56" s="231"/>
      <c r="T56" s="232" t="s">
        <v>184</v>
      </c>
      <c r="U56" s="231"/>
      <c r="V56" s="232" t="s">
        <v>185</v>
      </c>
      <c r="W56" s="231"/>
      <c r="X56" s="125" t="s">
        <v>175</v>
      </c>
    </row>
    <row r="57" spans="1:24" x14ac:dyDescent="0.25">
      <c r="A57" s="220"/>
      <c r="B57" s="220"/>
      <c r="C57" s="223"/>
      <c r="D57" s="223"/>
      <c r="E57" s="47" t="s">
        <v>186</v>
      </c>
      <c r="F57" s="48" t="s">
        <v>187</v>
      </c>
      <c r="G57" s="48" t="s">
        <v>186</v>
      </c>
      <c r="H57" s="48" t="s">
        <v>187</v>
      </c>
      <c r="I57" s="48" t="s">
        <v>186</v>
      </c>
      <c r="J57" s="48" t="s">
        <v>187</v>
      </c>
      <c r="K57" s="48" t="s">
        <v>186</v>
      </c>
      <c r="L57" s="48" t="s">
        <v>187</v>
      </c>
      <c r="M57" s="48" t="s">
        <v>186</v>
      </c>
      <c r="N57" s="48" t="s">
        <v>187</v>
      </c>
      <c r="O57" s="48" t="s">
        <v>186</v>
      </c>
      <c r="P57" s="48" t="s">
        <v>187</v>
      </c>
      <c r="Q57" s="49" t="s">
        <v>186</v>
      </c>
      <c r="R57" s="47" t="s">
        <v>186</v>
      </c>
      <c r="S57" s="48" t="s">
        <v>187</v>
      </c>
      <c r="T57" s="48" t="s">
        <v>186</v>
      </c>
      <c r="U57" s="48" t="s">
        <v>187</v>
      </c>
      <c r="V57" s="48" t="s">
        <v>186</v>
      </c>
      <c r="W57" s="48" t="s">
        <v>187</v>
      </c>
      <c r="X57" s="49"/>
    </row>
    <row r="58" spans="1:24" x14ac:dyDescent="0.25">
      <c r="A58" s="126">
        <v>20000</v>
      </c>
      <c r="B58" s="75" t="s">
        <v>9</v>
      </c>
      <c r="C58" s="127" t="s">
        <v>35</v>
      </c>
      <c r="D58" s="128">
        <v>9.76</v>
      </c>
      <c r="E58" s="129">
        <f>ROUND(F58/D58,4)</f>
        <v>0.13009999999999999</v>
      </c>
      <c r="F58" s="130">
        <v>1.27</v>
      </c>
      <c r="G58" s="131">
        <f t="shared" ref="G58:G70" si="6">ROUND(H58/D58,4)</f>
        <v>8.2000000000000003E-2</v>
      </c>
      <c r="H58" s="132">
        <v>0.8</v>
      </c>
      <c r="I58" s="133">
        <f t="shared" ref="I58:I70" si="7">ROUND(J58/D58,4)</f>
        <v>4.1000000000000002E-2</v>
      </c>
      <c r="J58" s="130">
        <v>0.4</v>
      </c>
      <c r="K58" s="131">
        <f t="shared" ref="K58:K70" si="8">ROUND(L58/D58,4)</f>
        <v>2.1299999999999999E-2</v>
      </c>
      <c r="L58" s="132">
        <v>0.20799999999999999</v>
      </c>
      <c r="M58" s="133">
        <f t="shared" ref="M58:M70" si="9">ROUND(N58/D58,4)</f>
        <v>6.0499999999999998E-2</v>
      </c>
      <c r="N58" s="132">
        <v>0.59</v>
      </c>
      <c r="O58" s="134">
        <f t="shared" ref="O58:O70" si="10">ROUND(P58/D58,4)</f>
        <v>1.54E-2</v>
      </c>
      <c r="P58" s="135">
        <v>0.15</v>
      </c>
      <c r="Q58" s="166">
        <f>TRUNC(O58+M58+I58+G58+E58+K58,4)</f>
        <v>0.3503</v>
      </c>
      <c r="R58" s="136">
        <f t="shared" ref="R58:R70" si="11">ROUND(S58/D58,4)</f>
        <v>7.6399999999999996E-2</v>
      </c>
      <c r="S58" s="137">
        <f>164/220</f>
        <v>0.74545454545454548</v>
      </c>
      <c r="T58" s="138">
        <f t="shared" ref="T58:T67" si="12">ROUND(U58/D58,4)</f>
        <v>8.2000000000000007E-3</v>
      </c>
      <c r="U58" s="135">
        <v>0.08</v>
      </c>
      <c r="V58" s="134">
        <f t="shared" ref="V58:V67" si="13">ROUND(W58/D58,4)</f>
        <v>4.1000000000000003E-3</v>
      </c>
      <c r="W58" s="135">
        <v>0.04</v>
      </c>
      <c r="X58" s="166">
        <f>TRUNC(V58+T58+R58,4)</f>
        <v>8.8700000000000001E-2</v>
      </c>
    </row>
    <row r="59" spans="1:24" x14ac:dyDescent="0.25">
      <c r="A59" s="139">
        <v>20002</v>
      </c>
      <c r="B59" s="77" t="s">
        <v>11</v>
      </c>
      <c r="C59" s="140" t="s">
        <v>35</v>
      </c>
      <c r="D59" s="141">
        <v>12.27</v>
      </c>
      <c r="E59" s="142">
        <f>ROUND(F59/D59,4)</f>
        <v>0.10349999999999999</v>
      </c>
      <c r="F59" s="143">
        <v>1.27</v>
      </c>
      <c r="G59" s="144">
        <f t="shared" si="6"/>
        <v>9.4000000000000004E-3</v>
      </c>
      <c r="H59" s="145">
        <v>0.115</v>
      </c>
      <c r="I59" s="146">
        <f t="shared" si="7"/>
        <v>2.5999999999999999E-3</v>
      </c>
      <c r="J59" s="143">
        <v>3.2000000000000001E-2</v>
      </c>
      <c r="K59" s="144">
        <f t="shared" si="8"/>
        <v>2.3999999999999998E-3</v>
      </c>
      <c r="L59" s="145">
        <v>0.03</v>
      </c>
      <c r="M59" s="146">
        <f t="shared" si="9"/>
        <v>4.8099999999999997E-2</v>
      </c>
      <c r="N59" s="145">
        <v>0.59</v>
      </c>
      <c r="O59" s="147">
        <f t="shared" si="10"/>
        <v>4.1000000000000003E-3</v>
      </c>
      <c r="P59" s="148">
        <v>0.05</v>
      </c>
      <c r="Q59" s="167">
        <f t="shared" ref="Q59:Q70" si="14">TRUNC(O59+M59+I59+G59+E59+K59,4)</f>
        <v>0.1701</v>
      </c>
      <c r="R59" s="149">
        <f t="shared" si="11"/>
        <v>6.08E-2</v>
      </c>
      <c r="S59" s="150">
        <f t="shared" ref="S59:S70" si="15">164/220</f>
        <v>0.74545454545454548</v>
      </c>
      <c r="T59" s="151">
        <f t="shared" si="12"/>
        <v>4.8999999999999998E-3</v>
      </c>
      <c r="U59" s="148">
        <v>0.06</v>
      </c>
      <c r="V59" s="147">
        <f t="shared" si="13"/>
        <v>1.1999999999999999E-3</v>
      </c>
      <c r="W59" s="148">
        <v>1.4999999999999999E-2</v>
      </c>
      <c r="X59" s="167">
        <f t="shared" ref="X59:X70" si="16">TRUNC(V59+T59+R59,4)</f>
        <v>6.6900000000000001E-2</v>
      </c>
    </row>
    <row r="60" spans="1:24" x14ac:dyDescent="0.25">
      <c r="A60" s="139">
        <v>20003</v>
      </c>
      <c r="B60" s="77" t="s">
        <v>12</v>
      </c>
      <c r="C60" s="140" t="s">
        <v>35</v>
      </c>
      <c r="D60" s="141">
        <v>7.3</v>
      </c>
      <c r="E60" s="142">
        <f>ROUND(F60/D60,4)</f>
        <v>0.17399999999999999</v>
      </c>
      <c r="F60" s="143">
        <v>1.27</v>
      </c>
      <c r="G60" s="144">
        <f t="shared" si="6"/>
        <v>0.1123</v>
      </c>
      <c r="H60" s="145">
        <v>0.82</v>
      </c>
      <c r="I60" s="146">
        <f t="shared" si="7"/>
        <v>0.1123</v>
      </c>
      <c r="J60" s="143">
        <v>0.82</v>
      </c>
      <c r="K60" s="144">
        <f t="shared" si="8"/>
        <v>3.15E-2</v>
      </c>
      <c r="L60" s="145">
        <v>0.23</v>
      </c>
      <c r="M60" s="146">
        <f t="shared" si="9"/>
        <v>8.0799999999999997E-2</v>
      </c>
      <c r="N60" s="145">
        <v>0.59</v>
      </c>
      <c r="O60" s="147">
        <f t="shared" si="10"/>
        <v>2.0500000000000001E-2</v>
      </c>
      <c r="P60" s="148">
        <v>0.15</v>
      </c>
      <c r="Q60" s="167">
        <f t="shared" si="14"/>
        <v>0.53139999999999998</v>
      </c>
      <c r="R60" s="149">
        <f t="shared" si="11"/>
        <v>0.1021</v>
      </c>
      <c r="S60" s="150">
        <f t="shared" si="15"/>
        <v>0.74545454545454548</v>
      </c>
      <c r="T60" s="151">
        <f t="shared" si="12"/>
        <v>1.0999999999999999E-2</v>
      </c>
      <c r="U60" s="148">
        <v>0.08</v>
      </c>
      <c r="V60" s="147">
        <f t="shared" si="13"/>
        <v>5.4999999999999997E-3</v>
      </c>
      <c r="W60" s="148">
        <v>0.04</v>
      </c>
      <c r="X60" s="167">
        <f t="shared" si="16"/>
        <v>0.1186</v>
      </c>
    </row>
    <row r="61" spans="1:24" x14ac:dyDescent="0.25">
      <c r="A61" s="139">
        <v>20004</v>
      </c>
      <c r="B61" s="77" t="s">
        <v>13</v>
      </c>
      <c r="C61" s="140" t="s">
        <v>35</v>
      </c>
      <c r="D61" s="141">
        <v>16.93</v>
      </c>
      <c r="E61" s="142">
        <f>ROUND(F61/D61,4)</f>
        <v>7.4999999999999997E-2</v>
      </c>
      <c r="F61" s="143">
        <v>1.27</v>
      </c>
      <c r="G61" s="144">
        <f t="shared" si="6"/>
        <v>4.7300000000000002E-2</v>
      </c>
      <c r="H61" s="145">
        <v>0.8</v>
      </c>
      <c r="I61" s="146">
        <f t="shared" si="7"/>
        <v>2.07E-2</v>
      </c>
      <c r="J61" s="143">
        <v>0.35</v>
      </c>
      <c r="K61" s="144">
        <f t="shared" si="8"/>
        <v>1.34E-2</v>
      </c>
      <c r="L61" s="145">
        <v>0.22700000000000001</v>
      </c>
      <c r="M61" s="146">
        <f t="shared" si="9"/>
        <v>3.4799999999999998E-2</v>
      </c>
      <c r="N61" s="145">
        <v>0.59</v>
      </c>
      <c r="O61" s="147">
        <f t="shared" si="10"/>
        <v>8.8999999999999999E-3</v>
      </c>
      <c r="P61" s="148">
        <v>0.15</v>
      </c>
      <c r="Q61" s="167">
        <f t="shared" si="14"/>
        <v>0.2001</v>
      </c>
      <c r="R61" s="149">
        <f t="shared" si="11"/>
        <v>5.3199999999999997E-2</v>
      </c>
      <c r="S61" s="150">
        <v>0.9</v>
      </c>
      <c r="T61" s="151">
        <f t="shared" si="12"/>
        <v>5.3E-3</v>
      </c>
      <c r="U61" s="148">
        <v>0.09</v>
      </c>
      <c r="V61" s="147">
        <f t="shared" si="13"/>
        <v>2.3999999999999998E-3</v>
      </c>
      <c r="W61" s="148">
        <v>0.04</v>
      </c>
      <c r="X61" s="167">
        <f t="shared" si="16"/>
        <v>6.0900000000000003E-2</v>
      </c>
    </row>
    <row r="62" spans="1:24" x14ac:dyDescent="0.25">
      <c r="A62" s="139">
        <v>20013</v>
      </c>
      <c r="B62" s="77" t="s">
        <v>14</v>
      </c>
      <c r="C62" s="140" t="s">
        <v>35</v>
      </c>
      <c r="D62" s="141">
        <v>9.65</v>
      </c>
      <c r="E62" s="142">
        <f t="shared" ref="E62:E70" si="17">ROUND(F62/D62,4)</f>
        <v>0.13159999999999999</v>
      </c>
      <c r="F62" s="143">
        <v>1.27</v>
      </c>
      <c r="G62" s="144">
        <f t="shared" si="6"/>
        <v>1.24E-2</v>
      </c>
      <c r="H62" s="145">
        <v>0.12</v>
      </c>
      <c r="I62" s="146">
        <f t="shared" si="7"/>
        <v>4.1000000000000003E-3</v>
      </c>
      <c r="J62" s="143">
        <v>0.04</v>
      </c>
      <c r="K62" s="144">
        <f t="shared" si="8"/>
        <v>5.1000000000000004E-3</v>
      </c>
      <c r="L62" s="145">
        <v>4.9000000000000002E-2</v>
      </c>
      <c r="M62" s="146">
        <f t="shared" si="9"/>
        <v>6.1100000000000002E-2</v>
      </c>
      <c r="N62" s="145">
        <v>0.59</v>
      </c>
      <c r="O62" s="147">
        <f t="shared" si="10"/>
        <v>5.1999999999999998E-3</v>
      </c>
      <c r="P62" s="148">
        <v>0.05</v>
      </c>
      <c r="Q62" s="167">
        <f t="shared" si="14"/>
        <v>0.2195</v>
      </c>
      <c r="R62" s="149">
        <f t="shared" si="11"/>
        <v>7.7200000000000005E-2</v>
      </c>
      <c r="S62" s="150">
        <f t="shared" si="15"/>
        <v>0.74545454545454548</v>
      </c>
      <c r="T62" s="151">
        <f t="shared" si="12"/>
        <v>6.1999999999999998E-3</v>
      </c>
      <c r="U62" s="148">
        <v>0.06</v>
      </c>
      <c r="V62" s="147">
        <f t="shared" si="13"/>
        <v>2.0999999999999999E-3</v>
      </c>
      <c r="W62" s="148">
        <v>0.02</v>
      </c>
      <c r="X62" s="167">
        <f t="shared" si="16"/>
        <v>8.5500000000000007E-2</v>
      </c>
    </row>
    <row r="63" spans="1:24" x14ac:dyDescent="0.25">
      <c r="A63" s="139">
        <v>20015</v>
      </c>
      <c r="B63" s="77" t="s">
        <v>15</v>
      </c>
      <c r="C63" s="140" t="s">
        <v>35</v>
      </c>
      <c r="D63" s="141">
        <v>9.74</v>
      </c>
      <c r="E63" s="142">
        <f t="shared" si="17"/>
        <v>0.13039999999999999</v>
      </c>
      <c r="F63" s="143">
        <v>1.27</v>
      </c>
      <c r="G63" s="144">
        <f t="shared" si="6"/>
        <v>5.7000000000000002E-2</v>
      </c>
      <c r="H63" s="145">
        <v>0.55500000000000005</v>
      </c>
      <c r="I63" s="146">
        <f t="shared" si="7"/>
        <v>5.6500000000000002E-2</v>
      </c>
      <c r="J63" s="143">
        <v>0.55000000000000004</v>
      </c>
      <c r="K63" s="144">
        <f t="shared" si="8"/>
        <v>1.03E-2</v>
      </c>
      <c r="L63" s="145">
        <v>0.1</v>
      </c>
      <c r="M63" s="146">
        <f t="shared" si="9"/>
        <v>6.0600000000000001E-2</v>
      </c>
      <c r="N63" s="145">
        <v>0.59</v>
      </c>
      <c r="O63" s="147">
        <f t="shared" si="10"/>
        <v>1.54E-2</v>
      </c>
      <c r="P63" s="148">
        <v>0.15</v>
      </c>
      <c r="Q63" s="167">
        <f t="shared" si="14"/>
        <v>0.33019999999999999</v>
      </c>
      <c r="R63" s="149">
        <f t="shared" si="11"/>
        <v>7.6499999999999999E-2</v>
      </c>
      <c r="S63" s="150">
        <f t="shared" si="15"/>
        <v>0.74545454545454548</v>
      </c>
      <c r="T63" s="151">
        <f t="shared" si="12"/>
        <v>8.2000000000000007E-3</v>
      </c>
      <c r="U63" s="148">
        <v>0.08</v>
      </c>
      <c r="V63" s="147">
        <f t="shared" si="13"/>
        <v>4.1000000000000003E-3</v>
      </c>
      <c r="W63" s="148">
        <v>0.04</v>
      </c>
      <c r="X63" s="167">
        <f t="shared" si="16"/>
        <v>8.8800000000000004E-2</v>
      </c>
    </row>
    <row r="64" spans="1:24" x14ac:dyDescent="0.25">
      <c r="A64" s="139">
        <v>20016</v>
      </c>
      <c r="B64" s="77" t="s">
        <v>16</v>
      </c>
      <c r="C64" s="140" t="s">
        <v>35</v>
      </c>
      <c r="D64" s="141">
        <v>9.76</v>
      </c>
      <c r="E64" s="142">
        <f t="shared" si="17"/>
        <v>0.13009999999999999</v>
      </c>
      <c r="F64" s="143">
        <v>1.27</v>
      </c>
      <c r="G64" s="144">
        <f t="shared" si="6"/>
        <v>8.2000000000000003E-2</v>
      </c>
      <c r="H64" s="145">
        <v>0.8</v>
      </c>
      <c r="I64" s="146">
        <f t="shared" si="7"/>
        <v>8.2000000000000003E-2</v>
      </c>
      <c r="J64" s="143">
        <v>0.8</v>
      </c>
      <c r="K64" s="144">
        <f t="shared" si="8"/>
        <v>1.4500000000000001E-2</v>
      </c>
      <c r="L64" s="145">
        <v>0.14199999999999999</v>
      </c>
      <c r="M64" s="146">
        <f t="shared" si="9"/>
        <v>6.0499999999999998E-2</v>
      </c>
      <c r="N64" s="145">
        <v>0.59</v>
      </c>
      <c r="O64" s="147">
        <f t="shared" si="10"/>
        <v>1.0200000000000001E-2</v>
      </c>
      <c r="P64" s="148">
        <v>0.1</v>
      </c>
      <c r="Q64" s="167">
        <f t="shared" si="14"/>
        <v>0.37930000000000003</v>
      </c>
      <c r="R64" s="149">
        <f t="shared" si="11"/>
        <v>7.6399999999999996E-2</v>
      </c>
      <c r="S64" s="150">
        <f t="shared" si="15"/>
        <v>0.74545454545454548</v>
      </c>
      <c r="T64" s="151">
        <f t="shared" si="12"/>
        <v>8.2000000000000007E-3</v>
      </c>
      <c r="U64" s="148">
        <v>0.08</v>
      </c>
      <c r="V64" s="147">
        <f t="shared" si="13"/>
        <v>4.1000000000000003E-3</v>
      </c>
      <c r="W64" s="148">
        <v>0.04</v>
      </c>
      <c r="X64" s="167">
        <f t="shared" si="16"/>
        <v>8.8700000000000001E-2</v>
      </c>
    </row>
    <row r="65" spans="1:24" x14ac:dyDescent="0.25">
      <c r="A65" s="139">
        <v>20017</v>
      </c>
      <c r="B65" s="77" t="s">
        <v>17</v>
      </c>
      <c r="C65" s="140" t="s">
        <v>35</v>
      </c>
      <c r="D65" s="141">
        <v>9.76</v>
      </c>
      <c r="E65" s="142">
        <f t="shared" si="17"/>
        <v>0.13009999999999999</v>
      </c>
      <c r="F65" s="143">
        <v>1.27</v>
      </c>
      <c r="G65" s="144">
        <f t="shared" si="6"/>
        <v>8.2000000000000003E-2</v>
      </c>
      <c r="H65" s="145">
        <v>0.8</v>
      </c>
      <c r="I65" s="146">
        <f t="shared" si="7"/>
        <v>8.0199999999999994E-2</v>
      </c>
      <c r="J65" s="143">
        <v>0.78300000000000003</v>
      </c>
      <c r="K65" s="144">
        <f t="shared" si="8"/>
        <v>1.43E-2</v>
      </c>
      <c r="L65" s="145">
        <v>0.14000000000000001</v>
      </c>
      <c r="M65" s="146">
        <f t="shared" si="9"/>
        <v>6.0499999999999998E-2</v>
      </c>
      <c r="N65" s="145">
        <v>0.59</v>
      </c>
      <c r="O65" s="147">
        <f t="shared" si="10"/>
        <v>1.0200000000000001E-2</v>
      </c>
      <c r="P65" s="148">
        <v>0.1</v>
      </c>
      <c r="Q65" s="167">
        <f t="shared" si="14"/>
        <v>0.37730000000000002</v>
      </c>
      <c r="R65" s="149">
        <f t="shared" si="11"/>
        <v>7.6399999999999996E-2</v>
      </c>
      <c r="S65" s="150">
        <f t="shared" si="15"/>
        <v>0.74545454545454548</v>
      </c>
      <c r="T65" s="151">
        <f t="shared" si="12"/>
        <v>8.2000000000000007E-3</v>
      </c>
      <c r="U65" s="148">
        <v>0.08</v>
      </c>
      <c r="V65" s="147">
        <f t="shared" si="13"/>
        <v>4.1000000000000003E-3</v>
      </c>
      <c r="W65" s="148">
        <v>0.04</v>
      </c>
      <c r="X65" s="167">
        <f t="shared" si="16"/>
        <v>8.8700000000000001E-2</v>
      </c>
    </row>
    <row r="66" spans="1:24" x14ac:dyDescent="0.25">
      <c r="A66" s="139">
        <v>20018</v>
      </c>
      <c r="B66" s="77" t="s">
        <v>18</v>
      </c>
      <c r="C66" s="140" t="s">
        <v>35</v>
      </c>
      <c r="D66" s="141">
        <v>9.76</v>
      </c>
      <c r="E66" s="142">
        <f t="shared" si="17"/>
        <v>0.13009999999999999</v>
      </c>
      <c r="F66" s="143">
        <v>1.27</v>
      </c>
      <c r="G66" s="144">
        <f t="shared" si="6"/>
        <v>6.6100000000000006E-2</v>
      </c>
      <c r="H66" s="145">
        <v>0.64500000000000002</v>
      </c>
      <c r="I66" s="146">
        <f t="shared" si="7"/>
        <v>8.2000000000000007E-3</v>
      </c>
      <c r="J66" s="143">
        <v>0.08</v>
      </c>
      <c r="K66" s="144">
        <f t="shared" si="8"/>
        <v>1.0200000000000001E-2</v>
      </c>
      <c r="L66" s="145">
        <v>0.1</v>
      </c>
      <c r="M66" s="146">
        <f t="shared" si="9"/>
        <v>6.0499999999999998E-2</v>
      </c>
      <c r="N66" s="145">
        <v>0.59</v>
      </c>
      <c r="O66" s="147">
        <f t="shared" si="10"/>
        <v>1.0200000000000001E-2</v>
      </c>
      <c r="P66" s="148">
        <v>0.1</v>
      </c>
      <c r="Q66" s="167">
        <f t="shared" si="14"/>
        <v>0.2853</v>
      </c>
      <c r="R66" s="149">
        <f t="shared" si="11"/>
        <v>7.6399999999999996E-2</v>
      </c>
      <c r="S66" s="150">
        <f t="shared" si="15"/>
        <v>0.74545454545454548</v>
      </c>
      <c r="T66" s="151">
        <f t="shared" si="12"/>
        <v>8.2000000000000007E-3</v>
      </c>
      <c r="U66" s="148">
        <v>0.08</v>
      </c>
      <c r="V66" s="147">
        <f t="shared" si="13"/>
        <v>4.1000000000000003E-3</v>
      </c>
      <c r="W66" s="148">
        <v>0.04</v>
      </c>
      <c r="X66" s="167">
        <f t="shared" si="16"/>
        <v>8.8700000000000001E-2</v>
      </c>
    </row>
    <row r="67" spans="1:24" x14ac:dyDescent="0.25">
      <c r="A67" s="139">
        <v>20026</v>
      </c>
      <c r="B67" s="77" t="s">
        <v>19</v>
      </c>
      <c r="C67" s="140" t="s">
        <v>35</v>
      </c>
      <c r="D67" s="141">
        <v>16.27</v>
      </c>
      <c r="E67" s="142">
        <f t="shared" si="17"/>
        <v>7.8100000000000003E-2</v>
      </c>
      <c r="F67" s="143">
        <v>1.27</v>
      </c>
      <c r="G67" s="144">
        <f t="shared" si="6"/>
        <v>8.9999999999999993E-3</v>
      </c>
      <c r="H67" s="145">
        <v>0.14599999999999999</v>
      </c>
      <c r="I67" s="146">
        <f t="shared" si="7"/>
        <v>0</v>
      </c>
      <c r="J67" s="143">
        <v>0</v>
      </c>
      <c r="K67" s="144">
        <f t="shared" si="8"/>
        <v>1.8E-3</v>
      </c>
      <c r="L67" s="145">
        <v>0.03</v>
      </c>
      <c r="M67" s="146">
        <f t="shared" si="9"/>
        <v>3.6299999999999999E-2</v>
      </c>
      <c r="N67" s="145">
        <v>0.59</v>
      </c>
      <c r="O67" s="147">
        <f t="shared" si="10"/>
        <v>1.1999999999999999E-3</v>
      </c>
      <c r="P67" s="148">
        <v>0.02</v>
      </c>
      <c r="Q67" s="167">
        <f t="shared" si="14"/>
        <v>0.12640000000000001</v>
      </c>
      <c r="R67" s="149">
        <f t="shared" si="11"/>
        <v>4.58E-2</v>
      </c>
      <c r="S67" s="150">
        <f t="shared" si="15"/>
        <v>0.74545454545454548</v>
      </c>
      <c r="T67" s="151">
        <f t="shared" si="12"/>
        <v>4.3E-3</v>
      </c>
      <c r="U67" s="148">
        <v>7.0000000000000007E-2</v>
      </c>
      <c r="V67" s="147">
        <f t="shared" si="13"/>
        <v>2.5000000000000001E-3</v>
      </c>
      <c r="W67" s="148">
        <v>0.04</v>
      </c>
      <c r="X67" s="167">
        <f t="shared" si="16"/>
        <v>5.2600000000000001E-2</v>
      </c>
    </row>
    <row r="68" spans="1:24" x14ac:dyDescent="0.25">
      <c r="A68" s="139">
        <v>20027</v>
      </c>
      <c r="B68" s="77" t="s">
        <v>20</v>
      </c>
      <c r="C68" s="140" t="s">
        <v>35</v>
      </c>
      <c r="D68" s="141">
        <v>10.3</v>
      </c>
      <c r="E68" s="142">
        <f t="shared" si="17"/>
        <v>0.12330000000000001</v>
      </c>
      <c r="F68" s="143">
        <v>1.27</v>
      </c>
      <c r="G68" s="144">
        <f t="shared" si="6"/>
        <v>6.3100000000000003E-2</v>
      </c>
      <c r="H68" s="145">
        <v>0.65</v>
      </c>
      <c r="I68" s="146">
        <f t="shared" si="7"/>
        <v>0</v>
      </c>
      <c r="J68" s="143">
        <v>0</v>
      </c>
      <c r="K68" s="144">
        <f t="shared" si="8"/>
        <v>1.9400000000000001E-2</v>
      </c>
      <c r="L68" s="145">
        <v>0.2</v>
      </c>
      <c r="M68" s="146">
        <f t="shared" si="9"/>
        <v>5.7299999999999997E-2</v>
      </c>
      <c r="N68" s="145">
        <v>0.59</v>
      </c>
      <c r="O68" s="147">
        <f t="shared" si="10"/>
        <v>1.2999999999999999E-2</v>
      </c>
      <c r="P68" s="148">
        <v>0.13400000000000001</v>
      </c>
      <c r="Q68" s="167">
        <f t="shared" si="14"/>
        <v>0.27610000000000001</v>
      </c>
      <c r="R68" s="149">
        <f t="shared" si="11"/>
        <v>7.9600000000000004E-2</v>
      </c>
      <c r="S68" s="150">
        <v>0.82</v>
      </c>
      <c r="T68" s="151">
        <v>6.3E-3</v>
      </c>
      <c r="U68" s="148">
        <v>0.09</v>
      </c>
      <c r="V68" s="147">
        <v>3.0000000000000001E-3</v>
      </c>
      <c r="W68" s="148">
        <v>2.5000000000000001E-2</v>
      </c>
      <c r="X68" s="167">
        <f t="shared" si="16"/>
        <v>8.8900000000000007E-2</v>
      </c>
    </row>
    <row r="69" spans="1:24" hidden="1" x14ac:dyDescent="0.25">
      <c r="A69" s="139">
        <v>20028</v>
      </c>
      <c r="B69" s="77" t="s">
        <v>21</v>
      </c>
      <c r="C69" s="140" t="s">
        <v>35</v>
      </c>
      <c r="D69" s="141">
        <v>12.68</v>
      </c>
      <c r="E69" s="142">
        <f t="shared" si="17"/>
        <v>0.1002</v>
      </c>
      <c r="F69" s="143">
        <v>1.27</v>
      </c>
      <c r="G69" s="144">
        <f t="shared" si="6"/>
        <v>2.5000000000000001E-2</v>
      </c>
      <c r="H69" s="145">
        <v>0.317</v>
      </c>
      <c r="I69" s="146">
        <f t="shared" si="7"/>
        <v>0</v>
      </c>
      <c r="J69" s="143">
        <v>0</v>
      </c>
      <c r="K69" s="144">
        <f t="shared" si="8"/>
        <v>1.03E-2</v>
      </c>
      <c r="L69" s="145">
        <v>0.13</v>
      </c>
      <c r="M69" s="146">
        <f t="shared" si="9"/>
        <v>4.65E-2</v>
      </c>
      <c r="N69" s="145">
        <v>0.59</v>
      </c>
      <c r="O69" s="147">
        <f t="shared" si="10"/>
        <v>1.03E-2</v>
      </c>
      <c r="P69" s="148">
        <v>0.13</v>
      </c>
      <c r="Q69" s="167">
        <f t="shared" si="14"/>
        <v>0.1923</v>
      </c>
      <c r="R69" s="149">
        <f t="shared" si="11"/>
        <v>5.8799999999999998E-2</v>
      </c>
      <c r="S69" s="150">
        <f t="shared" si="15"/>
        <v>0.74545454545454548</v>
      </c>
      <c r="T69" s="151">
        <f>ROUND(U69/D69,4)</f>
        <v>6.3E-3</v>
      </c>
      <c r="U69" s="148">
        <v>0.08</v>
      </c>
      <c r="V69" s="147">
        <f>ROUND(W69/D69,4)</f>
        <v>1.6000000000000001E-3</v>
      </c>
      <c r="W69" s="148">
        <v>0.02</v>
      </c>
      <c r="X69" s="167">
        <f t="shared" si="16"/>
        <v>6.6699999999999995E-2</v>
      </c>
    </row>
    <row r="70" spans="1:24" ht="15.75" thickBot="1" x14ac:dyDescent="0.3">
      <c r="A70" s="152">
        <v>20031</v>
      </c>
      <c r="B70" s="79" t="s">
        <v>22</v>
      </c>
      <c r="C70" s="153" t="s">
        <v>35</v>
      </c>
      <c r="D70" s="154">
        <v>6.87</v>
      </c>
      <c r="E70" s="155">
        <f t="shared" si="17"/>
        <v>0.18490000000000001</v>
      </c>
      <c r="F70" s="156">
        <v>1.27</v>
      </c>
      <c r="G70" s="157">
        <f t="shared" si="6"/>
        <v>0.13830000000000001</v>
      </c>
      <c r="H70" s="158">
        <v>0.95</v>
      </c>
      <c r="I70" s="159">
        <f t="shared" si="7"/>
        <v>0.1225</v>
      </c>
      <c r="J70" s="156">
        <v>0.84150000000000003</v>
      </c>
      <c r="K70" s="157">
        <f t="shared" si="8"/>
        <v>3.3500000000000002E-2</v>
      </c>
      <c r="L70" s="158">
        <v>0.23</v>
      </c>
      <c r="M70" s="159">
        <f t="shared" si="9"/>
        <v>8.5900000000000004E-2</v>
      </c>
      <c r="N70" s="158">
        <v>0.59</v>
      </c>
      <c r="O70" s="160">
        <f t="shared" si="10"/>
        <v>2.4E-2</v>
      </c>
      <c r="P70" s="161">
        <f>P60*1.1</f>
        <v>0.16500000000000001</v>
      </c>
      <c r="Q70" s="168">
        <f t="shared" si="14"/>
        <v>0.58909999999999996</v>
      </c>
      <c r="R70" s="162">
        <f t="shared" si="11"/>
        <v>0.1085</v>
      </c>
      <c r="S70" s="163">
        <f t="shared" si="15"/>
        <v>0.74545454545454548</v>
      </c>
      <c r="T70" s="164">
        <f>ROUND(U70/D70,4)</f>
        <v>1.1599999999999999E-2</v>
      </c>
      <c r="U70" s="165">
        <v>0.08</v>
      </c>
      <c r="V70" s="160">
        <f>ROUND(W70/D70,4)</f>
        <v>5.7999999999999996E-3</v>
      </c>
      <c r="W70" s="165">
        <v>0.04</v>
      </c>
      <c r="X70" s="168">
        <f t="shared" si="16"/>
        <v>0.12590000000000001</v>
      </c>
    </row>
  </sheetData>
  <sortState xmlns:xlrd2="http://schemas.microsoft.com/office/spreadsheetml/2017/richdata2" ref="A7:AJ24">
    <sortCondition ref="A7:A24"/>
  </sortState>
  <mergeCells count="63">
    <mergeCell ref="R55:X55"/>
    <mergeCell ref="E56:F56"/>
    <mergeCell ref="G56:H56"/>
    <mergeCell ref="I56:J56"/>
    <mergeCell ref="K56:L56"/>
    <mergeCell ref="M56:N56"/>
    <mergeCell ref="O56:P56"/>
    <mergeCell ref="R56:S56"/>
    <mergeCell ref="T56:U56"/>
    <mergeCell ref="V56:W56"/>
    <mergeCell ref="A55:A57"/>
    <mergeCell ref="B55:B57"/>
    <mergeCell ref="C55:C57"/>
    <mergeCell ref="D55:D57"/>
    <mergeCell ref="E55:Q55"/>
    <mergeCell ref="A3:AJ3"/>
    <mergeCell ref="A1:AJ1"/>
    <mergeCell ref="A2:AJ2"/>
    <mergeCell ref="A5:A6"/>
    <mergeCell ref="B5:B6"/>
    <mergeCell ref="C5:C6"/>
    <mergeCell ref="F5:N5"/>
    <mergeCell ref="P5:Y5"/>
    <mergeCell ref="AJ5:AJ6"/>
    <mergeCell ref="AA5:AE5"/>
    <mergeCell ref="AF5:AF6"/>
    <mergeCell ref="AI5:AI6"/>
    <mergeCell ref="E5:E6"/>
    <mergeCell ref="D5:D6"/>
    <mergeCell ref="B28:B36"/>
    <mergeCell ref="D28:J28"/>
    <mergeCell ref="D29:J29"/>
    <mergeCell ref="D30:J30"/>
    <mergeCell ref="D31:J31"/>
    <mergeCell ref="D32:J32"/>
    <mergeCell ref="B37:B46"/>
    <mergeCell ref="D37:J37"/>
    <mergeCell ref="D38:J38"/>
    <mergeCell ref="D39:J39"/>
    <mergeCell ref="D40:J40"/>
    <mergeCell ref="D41:J41"/>
    <mergeCell ref="B52:B53"/>
    <mergeCell ref="D52:J52"/>
    <mergeCell ref="D53:J53"/>
    <mergeCell ref="O5:O6"/>
    <mergeCell ref="Z5:Z6"/>
    <mergeCell ref="D42:J42"/>
    <mergeCell ref="D43:J43"/>
    <mergeCell ref="D44:J44"/>
    <mergeCell ref="D45:J45"/>
    <mergeCell ref="D46:J46"/>
    <mergeCell ref="B47:B51"/>
    <mergeCell ref="D47:J47"/>
    <mergeCell ref="D48:J48"/>
    <mergeCell ref="D49:J49"/>
    <mergeCell ref="D50:J50"/>
    <mergeCell ref="D33:J33"/>
    <mergeCell ref="D51:J51"/>
    <mergeCell ref="D34:J34"/>
    <mergeCell ref="D35:J35"/>
    <mergeCell ref="D36:J36"/>
    <mergeCell ref="AG5:AH5"/>
    <mergeCell ref="D27:J27"/>
  </mergeCells>
  <conditionalFormatting sqref="F7:AJ22 G23:AJ24">
    <cfRule type="cellIs" dxfId="0" priority="4" operator="equal">
      <formula>0</formula>
    </cfRule>
  </conditionalFormatting>
  <pageMargins left="0.19685039370078741" right="0.19685039370078741" top="0.59055118110236227" bottom="0.59055118110236227" header="0.19685039370078741" footer="0.23622047244094491"/>
  <pageSetup paperSize="9" scale="50" fitToHeight="0" orientation="landscape" r:id="rId1"/>
  <headerFooter scaleWithDoc="0" alignWithMargins="0">
    <oddFooter>&amp;C&amp;"Arial,Normal"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A080D-ED44-43D6-A9BC-05C81ED08E14}">
  <dimension ref="A2:AB33"/>
  <sheetViews>
    <sheetView zoomScaleNormal="100" workbookViewId="0">
      <selection activeCell="M30" sqref="M30"/>
    </sheetView>
  </sheetViews>
  <sheetFormatPr defaultRowHeight="15" x14ac:dyDescent="0.25"/>
  <cols>
    <col min="1" max="1" width="9.140625" style="46"/>
    <col min="2" max="2" width="31" style="46" bestFit="1" customWidth="1"/>
    <col min="3" max="3" width="5.7109375" style="46" customWidth="1"/>
    <col min="4" max="4" width="7.7109375" style="67" customWidth="1"/>
    <col min="5" max="5" width="8.28515625" style="46" customWidth="1"/>
    <col min="6" max="6" width="6.140625" style="46" customWidth="1"/>
    <col min="7" max="7" width="7.140625" style="46" customWidth="1"/>
    <col min="8" max="8" width="6.140625" style="46" customWidth="1"/>
    <col min="9" max="9" width="7.28515625" style="46" customWidth="1"/>
    <col min="10" max="10" width="5.85546875" style="46" customWidth="1"/>
    <col min="11" max="12" width="7.7109375" style="46" customWidth="1"/>
    <col min="13" max="13" width="7.140625" style="46" customWidth="1"/>
    <col min="14" max="14" width="6.28515625" style="46" customWidth="1"/>
    <col min="15" max="15" width="7.28515625" style="46" customWidth="1"/>
    <col min="16" max="16" width="7.42578125" style="46" customWidth="1"/>
    <col min="17" max="17" width="11" style="46" customWidth="1"/>
    <col min="18" max="18" width="6.140625" style="46" customWidth="1"/>
    <col min="19" max="19" width="8.140625" style="46" customWidth="1"/>
    <col min="20" max="20" width="6.85546875" style="46" customWidth="1"/>
    <col min="21" max="21" width="9.42578125" style="46" customWidth="1"/>
    <col min="22" max="22" width="7.28515625" style="46" customWidth="1"/>
    <col min="23" max="23" width="7.140625" style="46" customWidth="1"/>
    <col min="24" max="24" width="9.28515625" style="46" customWidth="1"/>
    <col min="25" max="25" width="11.140625" style="46" customWidth="1"/>
    <col min="26" max="26" width="10.5703125" style="46" customWidth="1"/>
    <col min="27" max="27" width="9.140625" style="46"/>
    <col min="28" max="28" width="9.5703125" style="46" bestFit="1" customWidth="1"/>
    <col min="29" max="16384" width="9.140625" style="46"/>
  </cols>
  <sheetData>
    <row r="2" spans="1:28" ht="14.45" customHeight="1" x14ac:dyDescent="0.25">
      <c r="A2" s="218" t="s">
        <v>96</v>
      </c>
      <c r="B2" s="218" t="s">
        <v>170</v>
      </c>
      <c r="C2" s="221" t="s">
        <v>171</v>
      </c>
      <c r="D2" s="221" t="s">
        <v>172</v>
      </c>
      <c r="E2" s="224" t="s">
        <v>174</v>
      </c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6"/>
      <c r="R2" s="227" t="s">
        <v>175</v>
      </c>
      <c r="S2" s="228"/>
      <c r="T2" s="228"/>
      <c r="U2" s="228"/>
      <c r="V2" s="228"/>
      <c r="W2" s="228"/>
      <c r="X2" s="229"/>
    </row>
    <row r="3" spans="1:28" ht="36" customHeight="1" x14ac:dyDescent="0.25">
      <c r="A3" s="219"/>
      <c r="B3" s="219"/>
      <c r="C3" s="222"/>
      <c r="D3" s="222"/>
      <c r="E3" s="224" t="s">
        <v>176</v>
      </c>
      <c r="F3" s="233"/>
      <c r="G3" s="234" t="s">
        <v>177</v>
      </c>
      <c r="H3" s="233"/>
      <c r="I3" s="234" t="s">
        <v>178</v>
      </c>
      <c r="J3" s="233"/>
      <c r="K3" s="234" t="s">
        <v>179</v>
      </c>
      <c r="L3" s="233"/>
      <c r="M3" s="234" t="s">
        <v>180</v>
      </c>
      <c r="N3" s="233"/>
      <c r="O3" s="234" t="s">
        <v>181</v>
      </c>
      <c r="P3" s="233"/>
      <c r="Q3" s="45" t="s">
        <v>182</v>
      </c>
      <c r="R3" s="224" t="s">
        <v>183</v>
      </c>
      <c r="S3" s="233"/>
      <c r="T3" s="234" t="s">
        <v>184</v>
      </c>
      <c r="U3" s="233"/>
      <c r="V3" s="234" t="s">
        <v>185</v>
      </c>
      <c r="W3" s="233"/>
      <c r="X3" s="45" t="s">
        <v>175</v>
      </c>
    </row>
    <row r="4" spans="1:28" x14ac:dyDescent="0.25">
      <c r="A4" s="220"/>
      <c r="B4" s="220"/>
      <c r="C4" s="223"/>
      <c r="D4" s="223"/>
      <c r="E4" s="47" t="s">
        <v>186</v>
      </c>
      <c r="F4" s="48" t="s">
        <v>187</v>
      </c>
      <c r="G4" s="48" t="s">
        <v>186</v>
      </c>
      <c r="H4" s="48" t="s">
        <v>187</v>
      </c>
      <c r="I4" s="48" t="s">
        <v>186</v>
      </c>
      <c r="J4" s="48" t="s">
        <v>187</v>
      </c>
      <c r="K4" s="48" t="s">
        <v>186</v>
      </c>
      <c r="L4" s="48" t="s">
        <v>187</v>
      </c>
      <c r="M4" s="48" t="s">
        <v>186</v>
      </c>
      <c r="N4" s="48" t="s">
        <v>187</v>
      </c>
      <c r="O4" s="48" t="s">
        <v>186</v>
      </c>
      <c r="P4" s="48" t="s">
        <v>187</v>
      </c>
      <c r="Q4" s="49" t="s">
        <v>186</v>
      </c>
      <c r="R4" s="47" t="s">
        <v>186</v>
      </c>
      <c r="S4" s="48" t="s">
        <v>187</v>
      </c>
      <c r="T4" s="48" t="s">
        <v>186</v>
      </c>
      <c r="U4" s="48" t="s">
        <v>187</v>
      </c>
      <c r="V4" s="48" t="s">
        <v>186</v>
      </c>
      <c r="W4" s="48" t="s">
        <v>187</v>
      </c>
      <c r="X4" s="49"/>
    </row>
    <row r="5" spans="1:28" x14ac:dyDescent="0.25">
      <c r="A5" s="74">
        <v>20000</v>
      </c>
      <c r="B5" s="75" t="s">
        <v>9</v>
      </c>
      <c r="C5" s="50" t="s">
        <v>35</v>
      </c>
      <c r="D5" s="70">
        <v>9.76</v>
      </c>
      <c r="E5" s="80">
        <f>ROUND(F5/D5,4)</f>
        <v>0.13009999999999999</v>
      </c>
      <c r="F5" s="104">
        <v>1.27</v>
      </c>
      <c r="G5" s="92">
        <f t="shared" ref="G5:G17" si="0">ROUND(H5/D5,4)</f>
        <v>8.2000000000000003E-2</v>
      </c>
      <c r="H5" s="81">
        <v>0.8</v>
      </c>
      <c r="I5" s="89">
        <f t="shared" ref="I5:I17" si="1">ROUND(J5/D5,4)</f>
        <v>4.1000000000000002E-2</v>
      </c>
      <c r="J5" s="86">
        <v>0.4</v>
      </c>
      <c r="K5" s="92">
        <f t="shared" ref="K5:K17" si="2">ROUND(L5/D5,4)</f>
        <v>2.1299999999999999E-2</v>
      </c>
      <c r="L5" s="81">
        <v>0.20799999999999999</v>
      </c>
      <c r="M5" s="89">
        <f t="shared" ref="M5:M17" si="3">ROUND(N5/D5,4)</f>
        <v>6.0499999999999998E-2</v>
      </c>
      <c r="N5" s="107">
        <v>0.59</v>
      </c>
      <c r="O5" s="52">
        <f t="shared" ref="O5:O17" si="4">ROUND(P5/D5,4)</f>
        <v>1.54E-2</v>
      </c>
      <c r="P5" s="51">
        <v>0.15</v>
      </c>
      <c r="Q5" s="53">
        <f>TRUNC(O5+M5+I5+G5+E5+K5,4)</f>
        <v>0.3503</v>
      </c>
      <c r="R5" s="54">
        <f t="shared" ref="R5:R17" si="5">ROUND(S5/D5,4)</f>
        <v>7.6399999999999996E-2</v>
      </c>
      <c r="S5" s="98">
        <f>164/220</f>
        <v>0.74545454545454548</v>
      </c>
      <c r="T5" s="95">
        <f t="shared" ref="T5:T14" si="6">ROUND(U5/D5,4)</f>
        <v>8.2000000000000007E-3</v>
      </c>
      <c r="U5" s="101">
        <v>0.08</v>
      </c>
      <c r="V5" s="52">
        <f t="shared" ref="V5:V14" si="7">ROUND(W5/D5,4)</f>
        <v>4.1000000000000003E-3</v>
      </c>
      <c r="W5" s="101">
        <v>0.04</v>
      </c>
      <c r="X5" s="53">
        <f>TRUNC(V5+T5+R5,4)</f>
        <v>8.8700000000000001E-2</v>
      </c>
      <c r="Z5" s="68"/>
      <c r="AA5" s="68"/>
    </row>
    <row r="6" spans="1:28" x14ac:dyDescent="0.25">
      <c r="A6" s="76">
        <v>20002</v>
      </c>
      <c r="B6" s="77" t="s">
        <v>11</v>
      </c>
      <c r="C6" s="56" t="s">
        <v>35</v>
      </c>
      <c r="D6" s="71">
        <v>12.27</v>
      </c>
      <c r="E6" s="82">
        <f>ROUND(F6/D6,4)</f>
        <v>0.10349999999999999</v>
      </c>
      <c r="F6" s="105">
        <v>1.27</v>
      </c>
      <c r="G6" s="93">
        <f t="shared" si="0"/>
        <v>9.4000000000000004E-3</v>
      </c>
      <c r="H6" s="83">
        <v>0.115</v>
      </c>
      <c r="I6" s="90">
        <f t="shared" si="1"/>
        <v>2.5999999999999999E-3</v>
      </c>
      <c r="J6" s="87">
        <v>3.2000000000000001E-2</v>
      </c>
      <c r="K6" s="93">
        <f t="shared" si="2"/>
        <v>2.3999999999999998E-3</v>
      </c>
      <c r="L6" s="83">
        <v>0.03</v>
      </c>
      <c r="M6" s="90">
        <f t="shared" si="3"/>
        <v>4.8099999999999997E-2</v>
      </c>
      <c r="N6" s="108">
        <v>0.59</v>
      </c>
      <c r="O6" s="58">
        <f t="shared" si="4"/>
        <v>4.1000000000000003E-3</v>
      </c>
      <c r="P6" s="57">
        <v>0.05</v>
      </c>
      <c r="Q6" s="59">
        <f t="shared" ref="Q6:Q17" si="8">TRUNC(O6+M6+I6+G6+E6+K6,4)</f>
        <v>0.1701</v>
      </c>
      <c r="R6" s="60">
        <f t="shared" si="5"/>
        <v>6.08E-2</v>
      </c>
      <c r="S6" s="99">
        <f t="shared" ref="S6:S17" si="9">164/220</f>
        <v>0.74545454545454548</v>
      </c>
      <c r="T6" s="96">
        <f t="shared" si="6"/>
        <v>4.8999999999999998E-3</v>
      </c>
      <c r="U6" s="102">
        <v>0.06</v>
      </c>
      <c r="V6" s="58">
        <f t="shared" si="7"/>
        <v>1.1999999999999999E-3</v>
      </c>
      <c r="W6" s="102">
        <v>1.4999999999999999E-2</v>
      </c>
      <c r="X6" s="59">
        <f t="shared" ref="X6:X17" si="10">TRUNC(V6+T6+R6,4)</f>
        <v>6.6900000000000001E-2</v>
      </c>
      <c r="Z6" s="68"/>
      <c r="AA6" s="68"/>
    </row>
    <row r="7" spans="1:28" x14ac:dyDescent="0.25">
      <c r="A7" s="76">
        <v>20003</v>
      </c>
      <c r="B7" s="77" t="s">
        <v>12</v>
      </c>
      <c r="C7" s="56" t="s">
        <v>35</v>
      </c>
      <c r="D7" s="71">
        <v>7.3</v>
      </c>
      <c r="E7" s="82">
        <f>ROUND(F7/D7,4)</f>
        <v>0.17399999999999999</v>
      </c>
      <c r="F7" s="105">
        <v>1.27</v>
      </c>
      <c r="G7" s="93">
        <f t="shared" si="0"/>
        <v>0.1123</v>
      </c>
      <c r="H7" s="83">
        <v>0.82</v>
      </c>
      <c r="I7" s="90">
        <f t="shared" si="1"/>
        <v>0.1123</v>
      </c>
      <c r="J7" s="87">
        <v>0.82</v>
      </c>
      <c r="K7" s="93">
        <f t="shared" si="2"/>
        <v>3.15E-2</v>
      </c>
      <c r="L7" s="83">
        <v>0.23</v>
      </c>
      <c r="M7" s="90">
        <f t="shared" si="3"/>
        <v>8.0799999999999997E-2</v>
      </c>
      <c r="N7" s="108">
        <v>0.59</v>
      </c>
      <c r="O7" s="58">
        <f t="shared" si="4"/>
        <v>2.0500000000000001E-2</v>
      </c>
      <c r="P7" s="57">
        <v>0.15</v>
      </c>
      <c r="Q7" s="59">
        <f t="shared" si="8"/>
        <v>0.53139999999999998</v>
      </c>
      <c r="R7" s="60">
        <f t="shared" si="5"/>
        <v>0.1021</v>
      </c>
      <c r="S7" s="99">
        <f t="shared" si="9"/>
        <v>0.74545454545454548</v>
      </c>
      <c r="T7" s="96">
        <f t="shared" si="6"/>
        <v>1.0999999999999999E-2</v>
      </c>
      <c r="U7" s="102">
        <v>0.08</v>
      </c>
      <c r="V7" s="58">
        <f t="shared" si="7"/>
        <v>5.4999999999999997E-3</v>
      </c>
      <c r="W7" s="102">
        <v>0.04</v>
      </c>
      <c r="X7" s="59">
        <f t="shared" si="10"/>
        <v>0.1186</v>
      </c>
      <c r="Z7" s="68"/>
      <c r="AA7" s="68"/>
    </row>
    <row r="8" spans="1:28" x14ac:dyDescent="0.25">
      <c r="A8" s="76">
        <v>20004</v>
      </c>
      <c r="B8" s="77" t="s">
        <v>13</v>
      </c>
      <c r="C8" s="56" t="s">
        <v>35</v>
      </c>
      <c r="D8" s="71">
        <v>16.93</v>
      </c>
      <c r="E8" s="82">
        <f>ROUND(F8/D8,4)</f>
        <v>7.4999999999999997E-2</v>
      </c>
      <c r="F8" s="105">
        <v>1.27</v>
      </c>
      <c r="G8" s="93">
        <f t="shared" si="0"/>
        <v>4.7300000000000002E-2</v>
      </c>
      <c r="H8" s="83">
        <v>0.8</v>
      </c>
      <c r="I8" s="90">
        <f t="shared" si="1"/>
        <v>2.07E-2</v>
      </c>
      <c r="J8" s="87">
        <v>0.35</v>
      </c>
      <c r="K8" s="93">
        <f t="shared" si="2"/>
        <v>1.34E-2</v>
      </c>
      <c r="L8" s="83">
        <v>0.22700000000000001</v>
      </c>
      <c r="M8" s="90">
        <f t="shared" si="3"/>
        <v>3.4799999999999998E-2</v>
      </c>
      <c r="N8" s="108">
        <v>0.59</v>
      </c>
      <c r="O8" s="58">
        <f t="shared" si="4"/>
        <v>8.8999999999999999E-3</v>
      </c>
      <c r="P8" s="57">
        <v>0.15</v>
      </c>
      <c r="Q8" s="59">
        <f t="shared" si="8"/>
        <v>0.2001</v>
      </c>
      <c r="R8" s="60">
        <f t="shared" si="5"/>
        <v>5.3199999999999997E-2</v>
      </c>
      <c r="S8" s="99">
        <v>0.9</v>
      </c>
      <c r="T8" s="96">
        <f t="shared" si="6"/>
        <v>5.3E-3</v>
      </c>
      <c r="U8" s="102">
        <v>0.09</v>
      </c>
      <c r="V8" s="58">
        <f t="shared" si="7"/>
        <v>2.3999999999999998E-3</v>
      </c>
      <c r="W8" s="102">
        <v>0.04</v>
      </c>
      <c r="X8" s="59">
        <f t="shared" si="10"/>
        <v>6.0900000000000003E-2</v>
      </c>
      <c r="Z8" s="68"/>
      <c r="AA8" s="68"/>
      <c r="AB8" s="55"/>
    </row>
    <row r="9" spans="1:28" x14ac:dyDescent="0.25">
      <c r="A9" s="76">
        <v>20013</v>
      </c>
      <c r="B9" s="77" t="s">
        <v>14</v>
      </c>
      <c r="C9" s="56" t="s">
        <v>35</v>
      </c>
      <c r="D9" s="71">
        <v>9.65</v>
      </c>
      <c r="E9" s="82">
        <f t="shared" ref="E9:E17" si="11">ROUND(F9/D9,4)</f>
        <v>0.13159999999999999</v>
      </c>
      <c r="F9" s="105">
        <v>1.27</v>
      </c>
      <c r="G9" s="93">
        <f t="shared" si="0"/>
        <v>1.24E-2</v>
      </c>
      <c r="H9" s="83">
        <v>0.12</v>
      </c>
      <c r="I9" s="90">
        <f t="shared" si="1"/>
        <v>4.1000000000000003E-3</v>
      </c>
      <c r="J9" s="87">
        <v>0.04</v>
      </c>
      <c r="K9" s="93">
        <f t="shared" si="2"/>
        <v>5.1000000000000004E-3</v>
      </c>
      <c r="L9" s="83">
        <v>4.9000000000000002E-2</v>
      </c>
      <c r="M9" s="90">
        <f t="shared" si="3"/>
        <v>6.1100000000000002E-2</v>
      </c>
      <c r="N9" s="108">
        <v>0.59</v>
      </c>
      <c r="O9" s="58">
        <f t="shared" si="4"/>
        <v>5.1999999999999998E-3</v>
      </c>
      <c r="P9" s="57">
        <v>0.05</v>
      </c>
      <c r="Q9" s="59">
        <f t="shared" si="8"/>
        <v>0.2195</v>
      </c>
      <c r="R9" s="60">
        <f t="shared" si="5"/>
        <v>7.7200000000000005E-2</v>
      </c>
      <c r="S9" s="99">
        <f t="shared" si="9"/>
        <v>0.74545454545454548</v>
      </c>
      <c r="T9" s="96">
        <f t="shared" si="6"/>
        <v>6.1999999999999998E-3</v>
      </c>
      <c r="U9" s="102">
        <v>0.06</v>
      </c>
      <c r="V9" s="58">
        <f t="shared" si="7"/>
        <v>2.0999999999999999E-3</v>
      </c>
      <c r="W9" s="102">
        <v>0.02</v>
      </c>
      <c r="X9" s="59">
        <f t="shared" si="10"/>
        <v>8.5500000000000007E-2</v>
      </c>
      <c r="Z9" s="68"/>
      <c r="AA9" s="68"/>
    </row>
    <row r="10" spans="1:28" x14ac:dyDescent="0.25">
      <c r="A10" s="76">
        <v>20015</v>
      </c>
      <c r="B10" s="77" t="s">
        <v>15</v>
      </c>
      <c r="C10" s="56" t="s">
        <v>35</v>
      </c>
      <c r="D10" s="71">
        <v>9.74</v>
      </c>
      <c r="E10" s="82">
        <f t="shared" si="11"/>
        <v>0.13039999999999999</v>
      </c>
      <c r="F10" s="105">
        <v>1.27</v>
      </c>
      <c r="G10" s="93">
        <f t="shared" si="0"/>
        <v>5.7000000000000002E-2</v>
      </c>
      <c r="H10" s="83">
        <v>0.55500000000000005</v>
      </c>
      <c r="I10" s="90">
        <f t="shared" si="1"/>
        <v>5.6500000000000002E-2</v>
      </c>
      <c r="J10" s="87">
        <v>0.55000000000000004</v>
      </c>
      <c r="K10" s="93">
        <f t="shared" si="2"/>
        <v>1.03E-2</v>
      </c>
      <c r="L10" s="83">
        <v>0.1</v>
      </c>
      <c r="M10" s="90">
        <f t="shared" si="3"/>
        <v>6.0600000000000001E-2</v>
      </c>
      <c r="N10" s="108">
        <v>0.59</v>
      </c>
      <c r="O10" s="58">
        <f t="shared" si="4"/>
        <v>1.54E-2</v>
      </c>
      <c r="P10" s="57">
        <v>0.15</v>
      </c>
      <c r="Q10" s="59">
        <f t="shared" si="8"/>
        <v>0.33019999999999999</v>
      </c>
      <c r="R10" s="60">
        <f t="shared" si="5"/>
        <v>7.6499999999999999E-2</v>
      </c>
      <c r="S10" s="99">
        <f t="shared" si="9"/>
        <v>0.74545454545454548</v>
      </c>
      <c r="T10" s="96">
        <f t="shared" si="6"/>
        <v>8.2000000000000007E-3</v>
      </c>
      <c r="U10" s="102">
        <v>0.08</v>
      </c>
      <c r="V10" s="58">
        <f t="shared" si="7"/>
        <v>4.1000000000000003E-3</v>
      </c>
      <c r="W10" s="102">
        <v>0.04</v>
      </c>
      <c r="X10" s="59">
        <f t="shared" si="10"/>
        <v>8.8800000000000004E-2</v>
      </c>
      <c r="Z10" s="68"/>
      <c r="AA10" s="68"/>
    </row>
    <row r="11" spans="1:28" x14ac:dyDescent="0.25">
      <c r="A11" s="76">
        <v>20016</v>
      </c>
      <c r="B11" s="77" t="s">
        <v>16</v>
      </c>
      <c r="C11" s="56" t="s">
        <v>35</v>
      </c>
      <c r="D11" s="71">
        <v>9.76</v>
      </c>
      <c r="E11" s="82">
        <f t="shared" si="11"/>
        <v>0.13009999999999999</v>
      </c>
      <c r="F11" s="105">
        <v>1.27</v>
      </c>
      <c r="G11" s="93">
        <f t="shared" si="0"/>
        <v>8.2000000000000003E-2</v>
      </c>
      <c r="H11" s="83">
        <v>0.8</v>
      </c>
      <c r="I11" s="90">
        <f t="shared" si="1"/>
        <v>8.2000000000000003E-2</v>
      </c>
      <c r="J11" s="87">
        <v>0.8</v>
      </c>
      <c r="K11" s="93">
        <f t="shared" si="2"/>
        <v>1.4500000000000001E-2</v>
      </c>
      <c r="L11" s="83">
        <v>0.14199999999999999</v>
      </c>
      <c r="M11" s="90">
        <f t="shared" si="3"/>
        <v>6.0499999999999998E-2</v>
      </c>
      <c r="N11" s="108">
        <v>0.59</v>
      </c>
      <c r="O11" s="58">
        <f t="shared" si="4"/>
        <v>1.0200000000000001E-2</v>
      </c>
      <c r="P11" s="57">
        <v>0.1</v>
      </c>
      <c r="Q11" s="59">
        <f t="shared" si="8"/>
        <v>0.37930000000000003</v>
      </c>
      <c r="R11" s="60">
        <f t="shared" si="5"/>
        <v>7.6399999999999996E-2</v>
      </c>
      <c r="S11" s="99">
        <f t="shared" si="9"/>
        <v>0.74545454545454548</v>
      </c>
      <c r="T11" s="96">
        <f t="shared" si="6"/>
        <v>8.2000000000000007E-3</v>
      </c>
      <c r="U11" s="102">
        <v>0.08</v>
      </c>
      <c r="V11" s="58">
        <f t="shared" si="7"/>
        <v>4.1000000000000003E-3</v>
      </c>
      <c r="W11" s="102">
        <v>0.04</v>
      </c>
      <c r="X11" s="59">
        <f t="shared" si="10"/>
        <v>8.8700000000000001E-2</v>
      </c>
      <c r="Z11" s="68"/>
      <c r="AA11" s="68"/>
    </row>
    <row r="12" spans="1:28" x14ac:dyDescent="0.25">
      <c r="A12" s="76">
        <v>20017</v>
      </c>
      <c r="B12" s="77" t="s">
        <v>17</v>
      </c>
      <c r="C12" s="56" t="s">
        <v>35</v>
      </c>
      <c r="D12" s="71">
        <v>9.76</v>
      </c>
      <c r="E12" s="82">
        <f t="shared" si="11"/>
        <v>0.13009999999999999</v>
      </c>
      <c r="F12" s="105">
        <v>1.27</v>
      </c>
      <c r="G12" s="93">
        <f t="shared" si="0"/>
        <v>8.2000000000000003E-2</v>
      </c>
      <c r="H12" s="83">
        <v>0.8</v>
      </c>
      <c r="I12" s="90">
        <f t="shared" si="1"/>
        <v>8.0199999999999994E-2</v>
      </c>
      <c r="J12" s="87">
        <v>0.78300000000000003</v>
      </c>
      <c r="K12" s="93">
        <f t="shared" si="2"/>
        <v>1.43E-2</v>
      </c>
      <c r="L12" s="83">
        <v>0.14000000000000001</v>
      </c>
      <c r="M12" s="90">
        <f t="shared" si="3"/>
        <v>6.0499999999999998E-2</v>
      </c>
      <c r="N12" s="108">
        <v>0.59</v>
      </c>
      <c r="O12" s="58">
        <f t="shared" si="4"/>
        <v>1.0200000000000001E-2</v>
      </c>
      <c r="P12" s="57">
        <v>0.1</v>
      </c>
      <c r="Q12" s="59">
        <f t="shared" si="8"/>
        <v>0.37730000000000002</v>
      </c>
      <c r="R12" s="60">
        <f t="shared" si="5"/>
        <v>7.6399999999999996E-2</v>
      </c>
      <c r="S12" s="99">
        <f t="shared" si="9"/>
        <v>0.74545454545454548</v>
      </c>
      <c r="T12" s="96">
        <f t="shared" si="6"/>
        <v>8.2000000000000007E-3</v>
      </c>
      <c r="U12" s="102">
        <v>0.08</v>
      </c>
      <c r="V12" s="58">
        <f t="shared" si="7"/>
        <v>4.1000000000000003E-3</v>
      </c>
      <c r="W12" s="102">
        <v>0.04</v>
      </c>
      <c r="X12" s="59">
        <f t="shared" si="10"/>
        <v>8.8700000000000001E-2</v>
      </c>
      <c r="Z12" s="68"/>
      <c r="AA12" s="68"/>
    </row>
    <row r="13" spans="1:28" x14ac:dyDescent="0.25">
      <c r="A13" s="76">
        <v>20018</v>
      </c>
      <c r="B13" s="77" t="s">
        <v>18</v>
      </c>
      <c r="C13" s="56" t="s">
        <v>35</v>
      </c>
      <c r="D13" s="71">
        <v>9.76</v>
      </c>
      <c r="E13" s="82">
        <f t="shared" si="11"/>
        <v>0.13009999999999999</v>
      </c>
      <c r="F13" s="105">
        <v>1.27</v>
      </c>
      <c r="G13" s="93">
        <f t="shared" si="0"/>
        <v>6.6100000000000006E-2</v>
      </c>
      <c r="H13" s="83">
        <v>0.64500000000000002</v>
      </c>
      <c r="I13" s="90">
        <f t="shared" si="1"/>
        <v>8.2000000000000007E-3</v>
      </c>
      <c r="J13" s="87">
        <v>0.08</v>
      </c>
      <c r="K13" s="93">
        <f t="shared" si="2"/>
        <v>1.0200000000000001E-2</v>
      </c>
      <c r="L13" s="83">
        <v>0.1</v>
      </c>
      <c r="M13" s="90">
        <f t="shared" si="3"/>
        <v>6.0499999999999998E-2</v>
      </c>
      <c r="N13" s="108">
        <v>0.59</v>
      </c>
      <c r="O13" s="58">
        <f t="shared" si="4"/>
        <v>1.0200000000000001E-2</v>
      </c>
      <c r="P13" s="57">
        <v>0.1</v>
      </c>
      <c r="Q13" s="59">
        <f t="shared" si="8"/>
        <v>0.2853</v>
      </c>
      <c r="R13" s="60">
        <f t="shared" si="5"/>
        <v>7.6399999999999996E-2</v>
      </c>
      <c r="S13" s="99">
        <f t="shared" si="9"/>
        <v>0.74545454545454548</v>
      </c>
      <c r="T13" s="96">
        <f t="shared" si="6"/>
        <v>8.2000000000000007E-3</v>
      </c>
      <c r="U13" s="102">
        <v>0.08</v>
      </c>
      <c r="V13" s="58">
        <f t="shared" si="7"/>
        <v>4.1000000000000003E-3</v>
      </c>
      <c r="W13" s="102">
        <v>0.04</v>
      </c>
      <c r="X13" s="59">
        <f t="shared" si="10"/>
        <v>8.8700000000000001E-2</v>
      </c>
      <c r="Z13" s="68"/>
      <c r="AA13" s="68"/>
    </row>
    <row r="14" spans="1:28" x14ac:dyDescent="0.25">
      <c r="A14" s="76">
        <v>20026</v>
      </c>
      <c r="B14" s="77" t="s">
        <v>19</v>
      </c>
      <c r="C14" s="56" t="s">
        <v>35</v>
      </c>
      <c r="D14" s="71">
        <v>16.27</v>
      </c>
      <c r="E14" s="82">
        <f t="shared" si="11"/>
        <v>7.8100000000000003E-2</v>
      </c>
      <c r="F14" s="105">
        <v>1.27</v>
      </c>
      <c r="G14" s="93">
        <f t="shared" si="0"/>
        <v>8.9999999999999993E-3</v>
      </c>
      <c r="H14" s="83">
        <v>0.14599999999999999</v>
      </c>
      <c r="I14" s="90">
        <f t="shared" si="1"/>
        <v>0</v>
      </c>
      <c r="J14" s="87">
        <v>0</v>
      </c>
      <c r="K14" s="93">
        <f t="shared" si="2"/>
        <v>1.8E-3</v>
      </c>
      <c r="L14" s="83">
        <v>0.03</v>
      </c>
      <c r="M14" s="90">
        <f t="shared" si="3"/>
        <v>3.6299999999999999E-2</v>
      </c>
      <c r="N14" s="108">
        <v>0.59</v>
      </c>
      <c r="O14" s="58">
        <f t="shared" si="4"/>
        <v>1.1999999999999999E-3</v>
      </c>
      <c r="P14" s="57">
        <v>0.02</v>
      </c>
      <c r="Q14" s="59">
        <f t="shared" si="8"/>
        <v>0.12640000000000001</v>
      </c>
      <c r="R14" s="60">
        <f t="shared" si="5"/>
        <v>4.58E-2</v>
      </c>
      <c r="S14" s="99">
        <f t="shared" si="9"/>
        <v>0.74545454545454548</v>
      </c>
      <c r="T14" s="96">
        <f t="shared" si="6"/>
        <v>4.3E-3</v>
      </c>
      <c r="U14" s="102">
        <v>7.0000000000000007E-2</v>
      </c>
      <c r="V14" s="58">
        <f t="shared" si="7"/>
        <v>2.5000000000000001E-3</v>
      </c>
      <c r="W14" s="102">
        <v>0.04</v>
      </c>
      <c r="X14" s="59">
        <f t="shared" si="10"/>
        <v>5.2600000000000001E-2</v>
      </c>
      <c r="Z14" s="68"/>
      <c r="AA14" s="68"/>
    </row>
    <row r="15" spans="1:28" x14ac:dyDescent="0.25">
      <c r="A15" s="76">
        <v>20027</v>
      </c>
      <c r="B15" s="77" t="s">
        <v>20</v>
      </c>
      <c r="C15" s="56" t="s">
        <v>35</v>
      </c>
      <c r="D15" s="71">
        <v>10.3</v>
      </c>
      <c r="E15" s="82">
        <f t="shared" si="11"/>
        <v>0.12330000000000001</v>
      </c>
      <c r="F15" s="105">
        <v>1.27</v>
      </c>
      <c r="G15" s="93">
        <f t="shared" si="0"/>
        <v>6.3100000000000003E-2</v>
      </c>
      <c r="H15" s="83">
        <v>0.65</v>
      </c>
      <c r="I15" s="90">
        <f t="shared" si="1"/>
        <v>0</v>
      </c>
      <c r="J15" s="87">
        <v>0</v>
      </c>
      <c r="K15" s="93">
        <f t="shared" si="2"/>
        <v>1.9400000000000001E-2</v>
      </c>
      <c r="L15" s="83">
        <v>0.2</v>
      </c>
      <c r="M15" s="90">
        <f t="shared" si="3"/>
        <v>5.7299999999999997E-2</v>
      </c>
      <c r="N15" s="108">
        <v>0.59</v>
      </c>
      <c r="O15" s="58">
        <f t="shared" si="4"/>
        <v>1.2999999999999999E-2</v>
      </c>
      <c r="P15" s="57">
        <v>0.13400000000000001</v>
      </c>
      <c r="Q15" s="59">
        <f t="shared" si="8"/>
        <v>0.27610000000000001</v>
      </c>
      <c r="R15" s="60">
        <f t="shared" si="5"/>
        <v>7.9600000000000004E-2</v>
      </c>
      <c r="S15" s="99">
        <v>0.82</v>
      </c>
      <c r="T15" s="96">
        <v>6.3E-3</v>
      </c>
      <c r="U15" s="102">
        <v>0.09</v>
      </c>
      <c r="V15" s="58">
        <v>3.0000000000000001E-3</v>
      </c>
      <c r="W15" s="102">
        <v>2.5000000000000001E-2</v>
      </c>
      <c r="X15" s="59">
        <f t="shared" si="10"/>
        <v>8.8900000000000007E-2</v>
      </c>
      <c r="Z15" s="68"/>
      <c r="AA15" s="68"/>
    </row>
    <row r="16" spans="1:28" x14ac:dyDescent="0.25">
      <c r="A16" s="76">
        <v>20028</v>
      </c>
      <c r="B16" s="77" t="s">
        <v>21</v>
      </c>
      <c r="C16" s="56" t="s">
        <v>35</v>
      </c>
      <c r="D16" s="71">
        <v>12.68</v>
      </c>
      <c r="E16" s="82">
        <f t="shared" si="11"/>
        <v>0.1002</v>
      </c>
      <c r="F16" s="105">
        <v>1.27</v>
      </c>
      <c r="G16" s="93">
        <f t="shared" si="0"/>
        <v>2.5000000000000001E-2</v>
      </c>
      <c r="H16" s="83">
        <v>0.317</v>
      </c>
      <c r="I16" s="90">
        <f t="shared" si="1"/>
        <v>0</v>
      </c>
      <c r="J16" s="87">
        <v>0</v>
      </c>
      <c r="K16" s="93">
        <f t="shared" si="2"/>
        <v>1.03E-2</v>
      </c>
      <c r="L16" s="83">
        <v>0.13</v>
      </c>
      <c r="M16" s="90">
        <f t="shared" si="3"/>
        <v>4.65E-2</v>
      </c>
      <c r="N16" s="108">
        <v>0.59</v>
      </c>
      <c r="O16" s="58">
        <f t="shared" si="4"/>
        <v>1.03E-2</v>
      </c>
      <c r="P16" s="57">
        <v>0.13</v>
      </c>
      <c r="Q16" s="59">
        <f t="shared" si="8"/>
        <v>0.1923</v>
      </c>
      <c r="R16" s="60">
        <f t="shared" si="5"/>
        <v>5.8799999999999998E-2</v>
      </c>
      <c r="S16" s="99">
        <f t="shared" si="9"/>
        <v>0.74545454545454548</v>
      </c>
      <c r="T16" s="96">
        <f>ROUND(U16/D16,4)</f>
        <v>6.3E-3</v>
      </c>
      <c r="U16" s="102">
        <v>0.08</v>
      </c>
      <c r="V16" s="58">
        <f>ROUND(W16/D16,4)</f>
        <v>1.6000000000000001E-3</v>
      </c>
      <c r="W16" s="102">
        <v>0.02</v>
      </c>
      <c r="X16" s="59">
        <f t="shared" si="10"/>
        <v>6.6699999999999995E-2</v>
      </c>
      <c r="Z16" s="68"/>
      <c r="AA16" s="68"/>
    </row>
    <row r="17" spans="1:27" ht="15.75" thickBot="1" x14ac:dyDescent="0.3">
      <c r="A17" s="78">
        <v>20031</v>
      </c>
      <c r="B17" s="79" t="s">
        <v>22</v>
      </c>
      <c r="C17" s="61" t="s">
        <v>35</v>
      </c>
      <c r="D17" s="72">
        <v>6.87</v>
      </c>
      <c r="E17" s="84">
        <f t="shared" si="11"/>
        <v>0.18490000000000001</v>
      </c>
      <c r="F17" s="106">
        <v>1.27</v>
      </c>
      <c r="G17" s="94">
        <f t="shared" si="0"/>
        <v>0.13830000000000001</v>
      </c>
      <c r="H17" s="85">
        <v>0.95</v>
      </c>
      <c r="I17" s="91">
        <f t="shared" si="1"/>
        <v>0.1225</v>
      </c>
      <c r="J17" s="88">
        <v>0.84150000000000003</v>
      </c>
      <c r="K17" s="94">
        <f t="shared" si="2"/>
        <v>3.3500000000000002E-2</v>
      </c>
      <c r="L17" s="85">
        <v>0.23</v>
      </c>
      <c r="M17" s="91">
        <f t="shared" si="3"/>
        <v>8.5900000000000004E-2</v>
      </c>
      <c r="N17" s="109">
        <v>0.59</v>
      </c>
      <c r="O17" s="63">
        <f t="shared" si="4"/>
        <v>2.4E-2</v>
      </c>
      <c r="P17" s="62">
        <f>P7*1.1</f>
        <v>0.16500000000000001</v>
      </c>
      <c r="Q17" s="64">
        <f t="shared" si="8"/>
        <v>0.58909999999999996</v>
      </c>
      <c r="R17" s="65">
        <f t="shared" si="5"/>
        <v>0.1085</v>
      </c>
      <c r="S17" s="100">
        <f t="shared" si="9"/>
        <v>0.74545454545454548</v>
      </c>
      <c r="T17" s="97">
        <f>ROUND(U17/D17,4)</f>
        <v>1.1599999999999999E-2</v>
      </c>
      <c r="U17" s="103">
        <v>0.08</v>
      </c>
      <c r="V17" s="63">
        <f>ROUND(W17/D17,4)</f>
        <v>5.7999999999999996E-3</v>
      </c>
      <c r="W17" s="103">
        <v>0.04</v>
      </c>
      <c r="X17" s="64">
        <f t="shared" si="10"/>
        <v>0.12590000000000001</v>
      </c>
      <c r="Z17" s="68"/>
      <c r="AA17" s="68"/>
    </row>
    <row r="20" spans="1:27" x14ac:dyDescent="0.25">
      <c r="D20" s="66"/>
    </row>
    <row r="25" spans="1:27" x14ac:dyDescent="0.25">
      <c r="E25" s="68"/>
    </row>
    <row r="30" spans="1:27" x14ac:dyDescent="0.25">
      <c r="U30" s="69"/>
      <c r="V30" s="68"/>
    </row>
    <row r="31" spans="1:27" x14ac:dyDescent="0.25">
      <c r="V31" s="68"/>
    </row>
    <row r="33" spans="22:22" x14ac:dyDescent="0.25">
      <c r="V33" s="68"/>
    </row>
  </sheetData>
  <mergeCells count="15">
    <mergeCell ref="A2:A4"/>
    <mergeCell ref="E2:Q2"/>
    <mergeCell ref="R2:X2"/>
    <mergeCell ref="E3:F3"/>
    <mergeCell ref="G3:H3"/>
    <mergeCell ref="I3:J3"/>
    <mergeCell ref="K3:L3"/>
    <mergeCell ref="B2:B4"/>
    <mergeCell ref="C2:C4"/>
    <mergeCell ref="D2:D4"/>
    <mergeCell ref="M3:N3"/>
    <mergeCell ref="O3:P3"/>
    <mergeCell ref="R3:S3"/>
    <mergeCell ref="T3:U3"/>
    <mergeCell ref="V3:W3"/>
  </mergeCells>
  <pageMargins left="0.78740157499999996" right="0.78740157499999996" top="0.984251969" bottom="0.984251969" header="0.4921259845" footer="0.492125984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4"/>
  <dimension ref="A1:G1000"/>
  <sheetViews>
    <sheetView workbookViewId="0"/>
  </sheetViews>
  <sheetFormatPr defaultColWidth="14.42578125" defaultRowHeight="15" customHeight="1" x14ac:dyDescent="0.25"/>
  <cols>
    <col min="1" max="2" width="8.7109375" customWidth="1"/>
    <col min="3" max="3" width="29.28515625" customWidth="1"/>
    <col min="4" max="4" width="9.140625" customWidth="1"/>
    <col min="5" max="5" width="16.42578125" customWidth="1"/>
    <col min="6" max="6" width="11.5703125" customWidth="1"/>
    <col min="7" max="26" width="8.7109375" customWidth="1"/>
  </cols>
  <sheetData>
    <row r="1" spans="1:7" ht="45" x14ac:dyDescent="0.25">
      <c r="A1" s="3" t="s">
        <v>23</v>
      </c>
      <c r="B1" s="3" t="s">
        <v>24</v>
      </c>
      <c r="C1" s="3" t="s">
        <v>25</v>
      </c>
      <c r="D1" s="1" t="s">
        <v>26</v>
      </c>
      <c r="E1" s="3" t="s">
        <v>27</v>
      </c>
      <c r="F1" s="1" t="s">
        <v>28</v>
      </c>
      <c r="G1" s="1" t="s">
        <v>29</v>
      </c>
    </row>
    <row r="2" spans="1:7" x14ac:dyDescent="0.25">
      <c r="A2" s="3" t="s">
        <v>30</v>
      </c>
      <c r="B2" s="3">
        <v>20000</v>
      </c>
      <c r="C2" s="3" t="s">
        <v>31</v>
      </c>
      <c r="D2" s="4" t="s">
        <v>32</v>
      </c>
      <c r="E2" s="5">
        <v>10828.734130000001</v>
      </c>
      <c r="F2" s="6">
        <f>VLOOKUP(B2,'Custo M.O'!$A$2:$L$14,6,TRUE)</f>
        <v>27.56</v>
      </c>
    </row>
    <row r="3" spans="1:7" x14ac:dyDescent="0.25">
      <c r="A3" s="3" t="s">
        <v>33</v>
      </c>
      <c r="B3" s="3">
        <v>20002</v>
      </c>
      <c r="C3" s="3" t="s">
        <v>34</v>
      </c>
      <c r="D3" s="4" t="s">
        <v>35</v>
      </c>
      <c r="E3" s="5">
        <v>18210.202602000001</v>
      </c>
      <c r="F3" s="6">
        <f>VLOOKUP(B3,'Custo M.O'!$A$2:$L$14,6,TRUE)</f>
        <v>27.04</v>
      </c>
    </row>
    <row r="4" spans="1:7" x14ac:dyDescent="0.25">
      <c r="A4" s="3" t="s">
        <v>36</v>
      </c>
      <c r="B4" s="3">
        <v>20003</v>
      </c>
      <c r="C4" s="3" t="s">
        <v>37</v>
      </c>
      <c r="D4" s="4" t="s">
        <v>35</v>
      </c>
      <c r="E4" s="5">
        <v>30499.595154999999</v>
      </c>
      <c r="F4" s="6">
        <f>VLOOKUP(B4,'Custo M.O'!$A$2:$L$14,6,TRUE)</f>
        <v>22.99</v>
      </c>
    </row>
    <row r="5" spans="1:7" x14ac:dyDescent="0.25">
      <c r="A5" s="3" t="s">
        <v>38</v>
      </c>
      <c r="B5" s="3">
        <v>20004</v>
      </c>
      <c r="C5" s="3" t="s">
        <v>39</v>
      </c>
      <c r="D5" s="4" t="s">
        <v>32</v>
      </c>
      <c r="E5" s="5">
        <v>1513.044973</v>
      </c>
      <c r="F5" s="6">
        <f>VLOOKUP(B5,'Custo M.O'!$A$2:$L$14,6,TRUE)</f>
        <v>45.41</v>
      </c>
    </row>
    <row r="6" spans="1:7" x14ac:dyDescent="0.25">
      <c r="A6" s="3" t="s">
        <v>40</v>
      </c>
      <c r="B6" s="3">
        <v>20013</v>
      </c>
      <c r="C6" s="3" t="s">
        <v>41</v>
      </c>
      <c r="D6" s="4" t="s">
        <v>35</v>
      </c>
      <c r="E6" s="5">
        <v>4250.0338119999997</v>
      </c>
      <c r="F6" s="6">
        <f>VLOOKUP(B6,'Custo M.O'!$A$2:$L$14,6,TRUE)</f>
        <v>24.1</v>
      </c>
    </row>
    <row r="7" spans="1:7" x14ac:dyDescent="0.25">
      <c r="A7" s="3" t="s">
        <v>42</v>
      </c>
      <c r="B7" s="3">
        <v>20015</v>
      </c>
      <c r="C7" s="3" t="s">
        <v>43</v>
      </c>
      <c r="D7" s="4" t="s">
        <v>35</v>
      </c>
      <c r="E7" s="5">
        <v>414.51948099999998</v>
      </c>
      <c r="F7" s="6">
        <f>VLOOKUP(B7,'Custo M.O'!$A$2:$L$14,6,TRUE)</f>
        <v>27.25</v>
      </c>
    </row>
    <row r="8" spans="1:7" x14ac:dyDescent="0.25">
      <c r="A8" s="3" t="s">
        <v>44</v>
      </c>
      <c r="B8" s="3">
        <v>20016</v>
      </c>
      <c r="C8" s="3" t="s">
        <v>45</v>
      </c>
      <c r="D8" s="4" t="s">
        <v>35</v>
      </c>
      <c r="E8" s="5">
        <v>4857.6119150000004</v>
      </c>
      <c r="F8" s="6">
        <f>VLOOKUP(B8,'Custo M.O'!$A$2:$L$14,6,TRUE)</f>
        <v>27.94</v>
      </c>
    </row>
    <row r="9" spans="1:7" x14ac:dyDescent="0.25">
      <c r="A9" s="3" t="s">
        <v>46</v>
      </c>
      <c r="B9" s="3">
        <v>20017</v>
      </c>
      <c r="C9" s="3" t="s">
        <v>47</v>
      </c>
      <c r="D9" s="4" t="s">
        <v>35</v>
      </c>
      <c r="E9" s="5">
        <v>2607.31718</v>
      </c>
      <c r="F9" s="6">
        <f>VLOOKUP(B9,'Custo M.O'!$A$2:$L$14,6,TRUE)</f>
        <v>27.91</v>
      </c>
    </row>
    <row r="10" spans="1:7" x14ac:dyDescent="0.25">
      <c r="A10" s="3" t="s">
        <v>48</v>
      </c>
      <c r="B10" s="3">
        <v>20018</v>
      </c>
      <c r="C10" s="3" t="s">
        <v>49</v>
      </c>
      <c r="D10" s="4" t="s">
        <v>35</v>
      </c>
      <c r="E10" s="5">
        <v>5585.2807599999996</v>
      </c>
      <c r="F10" s="6">
        <f>VLOOKUP(B10,'Custo M.O'!$A$2:$L$14,6,TRUE)</f>
        <v>26.86</v>
      </c>
    </row>
    <row r="11" spans="1:7" x14ac:dyDescent="0.25">
      <c r="A11" s="3" t="s">
        <v>50</v>
      </c>
      <c r="B11" s="3">
        <v>20026</v>
      </c>
      <c r="C11" s="3" t="s">
        <v>51</v>
      </c>
      <c r="D11" s="4" t="s">
        <v>32</v>
      </c>
      <c r="E11" s="5">
        <v>28898.061452999998</v>
      </c>
      <c r="F11" s="6">
        <f>VLOOKUP(B11,'Custo M.O'!$A$2:$L$14,6,TRUE)</f>
        <v>41.24</v>
      </c>
    </row>
    <row r="12" spans="1:7" x14ac:dyDescent="0.25">
      <c r="A12" s="3" t="s">
        <v>52</v>
      </c>
      <c r="B12" s="3">
        <v>20027</v>
      </c>
      <c r="C12" s="3" t="s">
        <v>53</v>
      </c>
      <c r="D12" s="4" t="s">
        <v>32</v>
      </c>
      <c r="E12" s="5">
        <v>64570.588614</v>
      </c>
      <c r="F12" s="6">
        <f>VLOOKUP(B12,'Custo M.O'!$A$2:$L$14,6,TRUE)</f>
        <v>28.3</v>
      </c>
    </row>
    <row r="13" spans="1:7" x14ac:dyDescent="0.25">
      <c r="A13" s="3" t="s">
        <v>54</v>
      </c>
      <c r="B13" s="3">
        <v>20028</v>
      </c>
      <c r="C13" s="3" t="s">
        <v>55</v>
      </c>
      <c r="D13" s="4" t="s">
        <v>32</v>
      </c>
      <c r="E13" s="5">
        <v>44.065466999999998</v>
      </c>
      <c r="F13" s="6">
        <f>VLOOKUP(B13,'Custo M.O'!$A$2:$L$14,6,TRUE)</f>
        <v>33.35</v>
      </c>
    </row>
    <row r="14" spans="1:7" x14ac:dyDescent="0.25">
      <c r="A14" s="3" t="s">
        <v>56</v>
      </c>
      <c r="B14" s="3">
        <v>20031</v>
      </c>
      <c r="C14" s="3" t="s">
        <v>57</v>
      </c>
      <c r="D14" s="4" t="s">
        <v>35</v>
      </c>
      <c r="E14" s="5">
        <v>113054.97728599999</v>
      </c>
      <c r="F14" s="6">
        <f>VLOOKUP(B14,'Custo M.O'!$A$2:$L$14,6,TRUE)</f>
        <v>21.53</v>
      </c>
    </row>
    <row r="15" spans="1:7" x14ac:dyDescent="0.25">
      <c r="D15" s="1"/>
    </row>
    <row r="16" spans="1:7" x14ac:dyDescent="0.25">
      <c r="D16" s="1"/>
    </row>
    <row r="17" spans="4:4" x14ac:dyDescent="0.25">
      <c r="D17" s="1"/>
    </row>
    <row r="18" spans="4:4" x14ac:dyDescent="0.25">
      <c r="D18" s="1"/>
    </row>
    <row r="19" spans="4:4" x14ac:dyDescent="0.25">
      <c r="D19" s="1"/>
    </row>
    <row r="20" spans="4:4" x14ac:dyDescent="0.25">
      <c r="D20" s="1"/>
    </row>
    <row r="21" spans="4:4" ht="15.75" customHeight="1" x14ac:dyDescent="0.25">
      <c r="D21" s="1"/>
    </row>
    <row r="22" spans="4:4" ht="15.75" customHeight="1" x14ac:dyDescent="0.25">
      <c r="D22" s="1"/>
    </row>
    <row r="23" spans="4:4" ht="15.75" customHeight="1" x14ac:dyDescent="0.25">
      <c r="D23" s="1"/>
    </row>
    <row r="24" spans="4:4" ht="15.75" customHeight="1" x14ac:dyDescent="0.25">
      <c r="D24" s="1"/>
    </row>
    <row r="25" spans="4:4" ht="15.75" customHeight="1" x14ac:dyDescent="0.25">
      <c r="D25" s="1"/>
    </row>
    <row r="26" spans="4:4" ht="15.75" customHeight="1" x14ac:dyDescent="0.25">
      <c r="D26" s="1"/>
    </row>
    <row r="27" spans="4:4" ht="15.75" customHeight="1" x14ac:dyDescent="0.25">
      <c r="D27" s="1"/>
    </row>
    <row r="28" spans="4:4" ht="15.75" customHeight="1" x14ac:dyDescent="0.25">
      <c r="D28" s="1"/>
    </row>
    <row r="29" spans="4:4" ht="15.75" customHeight="1" x14ac:dyDescent="0.25">
      <c r="D29" s="1"/>
    </row>
    <row r="30" spans="4:4" ht="15.75" customHeight="1" x14ac:dyDescent="0.25">
      <c r="D30" s="1"/>
    </row>
    <row r="31" spans="4:4" ht="15.75" customHeight="1" x14ac:dyDescent="0.25">
      <c r="D31" s="1"/>
    </row>
    <row r="32" spans="4:4" ht="15.75" customHeight="1" x14ac:dyDescent="0.25">
      <c r="D32" s="1"/>
    </row>
    <row r="33" spans="4:4" ht="15.75" customHeight="1" x14ac:dyDescent="0.25">
      <c r="D33" s="1"/>
    </row>
    <row r="34" spans="4:4" ht="15.75" customHeight="1" x14ac:dyDescent="0.25">
      <c r="D34" s="1"/>
    </row>
    <row r="35" spans="4:4" ht="15.75" customHeight="1" x14ac:dyDescent="0.25">
      <c r="D35" s="1"/>
    </row>
    <row r="36" spans="4:4" ht="15.75" customHeight="1" x14ac:dyDescent="0.25">
      <c r="D36" s="1"/>
    </row>
    <row r="37" spans="4:4" ht="15.75" customHeight="1" x14ac:dyDescent="0.25">
      <c r="D37" s="1"/>
    </row>
    <row r="38" spans="4:4" ht="15.75" customHeight="1" x14ac:dyDescent="0.25">
      <c r="D38" s="1"/>
    </row>
    <row r="39" spans="4:4" ht="15.75" customHeight="1" x14ac:dyDescent="0.25">
      <c r="D39" s="1"/>
    </row>
    <row r="40" spans="4:4" ht="15.75" customHeight="1" x14ac:dyDescent="0.25">
      <c r="D40" s="1"/>
    </row>
    <row r="41" spans="4:4" ht="15.75" customHeight="1" x14ac:dyDescent="0.25">
      <c r="D41" s="1"/>
    </row>
    <row r="42" spans="4:4" ht="15.75" customHeight="1" x14ac:dyDescent="0.25">
      <c r="D42" s="1"/>
    </row>
    <row r="43" spans="4:4" ht="15.75" customHeight="1" x14ac:dyDescent="0.25">
      <c r="D43" s="1"/>
    </row>
    <row r="44" spans="4:4" ht="15.75" customHeight="1" x14ac:dyDescent="0.25">
      <c r="D44" s="1"/>
    </row>
    <row r="45" spans="4:4" ht="15.75" customHeight="1" x14ac:dyDescent="0.25">
      <c r="D45" s="1"/>
    </row>
    <row r="46" spans="4:4" ht="15.75" customHeight="1" x14ac:dyDescent="0.25">
      <c r="D46" s="1"/>
    </row>
    <row r="47" spans="4:4" ht="15.75" customHeight="1" x14ac:dyDescent="0.25">
      <c r="D47" s="1"/>
    </row>
    <row r="48" spans="4:4" ht="15.75" customHeight="1" x14ac:dyDescent="0.25">
      <c r="D48" s="1"/>
    </row>
    <row r="49" spans="4:4" ht="15.75" customHeight="1" x14ac:dyDescent="0.25">
      <c r="D49" s="1"/>
    </row>
    <row r="50" spans="4:4" ht="15.75" customHeight="1" x14ac:dyDescent="0.25">
      <c r="D50" s="1"/>
    </row>
    <row r="51" spans="4:4" ht="15.75" customHeight="1" x14ac:dyDescent="0.25">
      <c r="D51" s="1"/>
    </row>
    <row r="52" spans="4:4" ht="15.75" customHeight="1" x14ac:dyDescent="0.25">
      <c r="D52" s="1"/>
    </row>
    <row r="53" spans="4:4" ht="15.75" customHeight="1" x14ac:dyDescent="0.25">
      <c r="D53" s="1"/>
    </row>
    <row r="54" spans="4:4" ht="15.75" customHeight="1" x14ac:dyDescent="0.25">
      <c r="D54" s="1"/>
    </row>
    <row r="55" spans="4:4" ht="15.75" customHeight="1" x14ac:dyDescent="0.25">
      <c r="D55" s="1"/>
    </row>
    <row r="56" spans="4:4" ht="15.75" customHeight="1" x14ac:dyDescent="0.25">
      <c r="D56" s="1"/>
    </row>
    <row r="57" spans="4:4" ht="15.75" customHeight="1" x14ac:dyDescent="0.25">
      <c r="D57" s="1"/>
    </row>
    <row r="58" spans="4:4" ht="15.75" customHeight="1" x14ac:dyDescent="0.25">
      <c r="D58" s="1"/>
    </row>
    <row r="59" spans="4:4" ht="15.75" customHeight="1" x14ac:dyDescent="0.25">
      <c r="D59" s="1"/>
    </row>
    <row r="60" spans="4:4" ht="15.75" customHeight="1" x14ac:dyDescent="0.25">
      <c r="D60" s="1"/>
    </row>
    <row r="61" spans="4:4" ht="15.75" customHeight="1" x14ac:dyDescent="0.25">
      <c r="D61" s="1"/>
    </row>
    <row r="62" spans="4:4" ht="15.75" customHeight="1" x14ac:dyDescent="0.25">
      <c r="D62" s="1"/>
    </row>
    <row r="63" spans="4:4" ht="15.75" customHeight="1" x14ac:dyDescent="0.25">
      <c r="D63" s="1"/>
    </row>
    <row r="64" spans="4:4" ht="15.75" customHeight="1" x14ac:dyDescent="0.25">
      <c r="D64" s="1"/>
    </row>
    <row r="65" spans="4:4" ht="15.75" customHeight="1" x14ac:dyDescent="0.25">
      <c r="D65" s="1"/>
    </row>
    <row r="66" spans="4:4" ht="15.75" customHeight="1" x14ac:dyDescent="0.25">
      <c r="D66" s="1"/>
    </row>
    <row r="67" spans="4:4" ht="15.75" customHeight="1" x14ac:dyDescent="0.25">
      <c r="D67" s="1"/>
    </row>
    <row r="68" spans="4:4" ht="15.75" customHeight="1" x14ac:dyDescent="0.25">
      <c r="D68" s="1"/>
    </row>
    <row r="69" spans="4:4" ht="15.75" customHeight="1" x14ac:dyDescent="0.25">
      <c r="D69" s="1"/>
    </row>
    <row r="70" spans="4:4" ht="15.75" customHeight="1" x14ac:dyDescent="0.25">
      <c r="D70" s="1"/>
    </row>
    <row r="71" spans="4:4" ht="15.75" customHeight="1" x14ac:dyDescent="0.25">
      <c r="D71" s="1"/>
    </row>
    <row r="72" spans="4:4" ht="15.75" customHeight="1" x14ac:dyDescent="0.25">
      <c r="D72" s="1"/>
    </row>
    <row r="73" spans="4:4" ht="15.75" customHeight="1" x14ac:dyDescent="0.25">
      <c r="D73" s="1"/>
    </row>
    <row r="74" spans="4:4" ht="15.75" customHeight="1" x14ac:dyDescent="0.25">
      <c r="D74" s="1"/>
    </row>
    <row r="75" spans="4:4" ht="15.75" customHeight="1" x14ac:dyDescent="0.25">
      <c r="D75" s="1"/>
    </row>
    <row r="76" spans="4:4" ht="15.75" customHeight="1" x14ac:dyDescent="0.25">
      <c r="D76" s="1"/>
    </row>
    <row r="77" spans="4:4" ht="15.75" customHeight="1" x14ac:dyDescent="0.25">
      <c r="D77" s="1"/>
    </row>
    <row r="78" spans="4:4" ht="15.75" customHeight="1" x14ac:dyDescent="0.25">
      <c r="D78" s="1"/>
    </row>
    <row r="79" spans="4:4" ht="15.75" customHeight="1" x14ac:dyDescent="0.25">
      <c r="D79" s="1"/>
    </row>
    <row r="80" spans="4:4" ht="15.75" customHeight="1" x14ac:dyDescent="0.25">
      <c r="D80" s="1"/>
    </row>
    <row r="81" spans="4:4" ht="15.75" customHeight="1" x14ac:dyDescent="0.25">
      <c r="D81" s="1"/>
    </row>
    <row r="82" spans="4:4" ht="15.75" customHeight="1" x14ac:dyDescent="0.25">
      <c r="D82" s="1"/>
    </row>
    <row r="83" spans="4:4" ht="15.75" customHeight="1" x14ac:dyDescent="0.25">
      <c r="D83" s="1"/>
    </row>
    <row r="84" spans="4:4" ht="15.75" customHeight="1" x14ac:dyDescent="0.25">
      <c r="D84" s="1"/>
    </row>
    <row r="85" spans="4:4" ht="15.75" customHeight="1" x14ac:dyDescent="0.25">
      <c r="D85" s="1"/>
    </row>
    <row r="86" spans="4:4" ht="15.75" customHeight="1" x14ac:dyDescent="0.25">
      <c r="D86" s="1"/>
    </row>
    <row r="87" spans="4:4" ht="15.75" customHeight="1" x14ac:dyDescent="0.25">
      <c r="D87" s="1"/>
    </row>
    <row r="88" spans="4:4" ht="15.75" customHeight="1" x14ac:dyDescent="0.25">
      <c r="D88" s="1"/>
    </row>
    <row r="89" spans="4:4" ht="15.75" customHeight="1" x14ac:dyDescent="0.25">
      <c r="D89" s="1"/>
    </row>
    <row r="90" spans="4:4" ht="15.75" customHeight="1" x14ac:dyDescent="0.25">
      <c r="D90" s="1"/>
    </row>
    <row r="91" spans="4:4" ht="15.75" customHeight="1" x14ac:dyDescent="0.25">
      <c r="D91" s="1"/>
    </row>
    <row r="92" spans="4:4" ht="15.75" customHeight="1" x14ac:dyDescent="0.25">
      <c r="D92" s="1"/>
    </row>
    <row r="93" spans="4:4" ht="15.75" customHeight="1" x14ac:dyDescent="0.25">
      <c r="D93" s="1"/>
    </row>
    <row r="94" spans="4:4" ht="15.75" customHeight="1" x14ac:dyDescent="0.25">
      <c r="D94" s="1"/>
    </row>
    <row r="95" spans="4:4" ht="15.75" customHeight="1" x14ac:dyDescent="0.25">
      <c r="D95" s="1"/>
    </row>
    <row r="96" spans="4:4" ht="15.75" customHeight="1" x14ac:dyDescent="0.25">
      <c r="D96" s="1"/>
    </row>
    <row r="97" spans="4:4" ht="15.75" customHeight="1" x14ac:dyDescent="0.25">
      <c r="D97" s="1"/>
    </row>
    <row r="98" spans="4:4" ht="15.75" customHeight="1" x14ac:dyDescent="0.25">
      <c r="D98" s="1"/>
    </row>
    <row r="99" spans="4:4" ht="15.75" customHeight="1" x14ac:dyDescent="0.25">
      <c r="D99" s="1"/>
    </row>
    <row r="100" spans="4:4" ht="15.75" customHeight="1" x14ac:dyDescent="0.25">
      <c r="D100" s="1"/>
    </row>
    <row r="101" spans="4:4" ht="15.75" customHeight="1" x14ac:dyDescent="0.25">
      <c r="D101" s="1"/>
    </row>
    <row r="102" spans="4:4" ht="15.75" customHeight="1" x14ac:dyDescent="0.25">
      <c r="D102" s="1"/>
    </row>
    <row r="103" spans="4:4" ht="15.75" customHeight="1" x14ac:dyDescent="0.25">
      <c r="D103" s="1"/>
    </row>
    <row r="104" spans="4:4" ht="15.75" customHeight="1" x14ac:dyDescent="0.25">
      <c r="D104" s="1"/>
    </row>
    <row r="105" spans="4:4" ht="15.75" customHeight="1" x14ac:dyDescent="0.25">
      <c r="D105" s="1"/>
    </row>
    <row r="106" spans="4:4" ht="15.75" customHeight="1" x14ac:dyDescent="0.25">
      <c r="D106" s="1"/>
    </row>
    <row r="107" spans="4:4" ht="15.75" customHeight="1" x14ac:dyDescent="0.25">
      <c r="D107" s="1"/>
    </row>
    <row r="108" spans="4:4" ht="15.75" customHeight="1" x14ac:dyDescent="0.25">
      <c r="D108" s="1"/>
    </row>
    <row r="109" spans="4:4" ht="15.75" customHeight="1" x14ac:dyDescent="0.25">
      <c r="D109" s="1"/>
    </row>
    <row r="110" spans="4:4" ht="15.75" customHeight="1" x14ac:dyDescent="0.25">
      <c r="D110" s="1"/>
    </row>
    <row r="111" spans="4:4" ht="15.75" customHeight="1" x14ac:dyDescent="0.25">
      <c r="D111" s="1"/>
    </row>
    <row r="112" spans="4:4" ht="15.75" customHeight="1" x14ac:dyDescent="0.25">
      <c r="D112" s="1"/>
    </row>
    <row r="113" spans="4:4" ht="15.75" customHeight="1" x14ac:dyDescent="0.25">
      <c r="D113" s="1"/>
    </row>
    <row r="114" spans="4:4" ht="15.75" customHeight="1" x14ac:dyDescent="0.25">
      <c r="D114" s="1"/>
    </row>
    <row r="115" spans="4:4" ht="15.75" customHeight="1" x14ac:dyDescent="0.25">
      <c r="D115" s="1"/>
    </row>
    <row r="116" spans="4:4" ht="15.75" customHeight="1" x14ac:dyDescent="0.25">
      <c r="D116" s="1"/>
    </row>
    <row r="117" spans="4:4" ht="15.75" customHeight="1" x14ac:dyDescent="0.25">
      <c r="D117" s="1"/>
    </row>
    <row r="118" spans="4:4" ht="15.75" customHeight="1" x14ac:dyDescent="0.25">
      <c r="D118" s="1"/>
    </row>
    <row r="119" spans="4:4" ht="15.75" customHeight="1" x14ac:dyDescent="0.25">
      <c r="D119" s="1"/>
    </row>
    <row r="120" spans="4:4" ht="15.75" customHeight="1" x14ac:dyDescent="0.25">
      <c r="D120" s="1"/>
    </row>
    <row r="121" spans="4:4" ht="15.75" customHeight="1" x14ac:dyDescent="0.25">
      <c r="D121" s="1"/>
    </row>
    <row r="122" spans="4:4" ht="15.75" customHeight="1" x14ac:dyDescent="0.25">
      <c r="D122" s="1"/>
    </row>
    <row r="123" spans="4:4" ht="15.75" customHeight="1" x14ac:dyDescent="0.25">
      <c r="D123" s="1"/>
    </row>
    <row r="124" spans="4:4" ht="15.75" customHeight="1" x14ac:dyDescent="0.25">
      <c r="D124" s="1"/>
    </row>
    <row r="125" spans="4:4" ht="15.75" customHeight="1" x14ac:dyDescent="0.25">
      <c r="D125" s="1"/>
    </row>
    <row r="126" spans="4:4" ht="15.75" customHeight="1" x14ac:dyDescent="0.25">
      <c r="D126" s="1"/>
    </row>
    <row r="127" spans="4:4" ht="15.75" customHeight="1" x14ac:dyDescent="0.25">
      <c r="D127" s="1"/>
    </row>
    <row r="128" spans="4:4" ht="15.75" customHeight="1" x14ac:dyDescent="0.25">
      <c r="D128" s="1"/>
    </row>
    <row r="129" spans="4:4" ht="15.75" customHeight="1" x14ac:dyDescent="0.25">
      <c r="D129" s="1"/>
    </row>
    <row r="130" spans="4:4" ht="15.75" customHeight="1" x14ac:dyDescent="0.25">
      <c r="D130" s="1"/>
    </row>
    <row r="131" spans="4:4" ht="15.75" customHeight="1" x14ac:dyDescent="0.25">
      <c r="D131" s="1"/>
    </row>
    <row r="132" spans="4:4" ht="15.75" customHeight="1" x14ac:dyDescent="0.25">
      <c r="D132" s="1"/>
    </row>
    <row r="133" spans="4:4" ht="15.75" customHeight="1" x14ac:dyDescent="0.25">
      <c r="D133" s="1"/>
    </row>
    <row r="134" spans="4:4" ht="15.75" customHeight="1" x14ac:dyDescent="0.25">
      <c r="D134" s="1"/>
    </row>
    <row r="135" spans="4:4" ht="15.75" customHeight="1" x14ac:dyDescent="0.25">
      <c r="D135" s="1"/>
    </row>
    <row r="136" spans="4:4" ht="15.75" customHeight="1" x14ac:dyDescent="0.25">
      <c r="D136" s="1"/>
    </row>
    <row r="137" spans="4:4" ht="15.75" customHeight="1" x14ac:dyDescent="0.25">
      <c r="D137" s="1"/>
    </row>
    <row r="138" spans="4:4" ht="15.75" customHeight="1" x14ac:dyDescent="0.25">
      <c r="D138" s="1"/>
    </row>
    <row r="139" spans="4:4" ht="15.75" customHeight="1" x14ac:dyDescent="0.25">
      <c r="D139" s="1"/>
    </row>
    <row r="140" spans="4:4" ht="15.75" customHeight="1" x14ac:dyDescent="0.25">
      <c r="D140" s="1"/>
    </row>
    <row r="141" spans="4:4" ht="15.75" customHeight="1" x14ac:dyDescent="0.25">
      <c r="D141" s="1"/>
    </row>
    <row r="142" spans="4:4" ht="15.75" customHeight="1" x14ac:dyDescent="0.25">
      <c r="D142" s="1"/>
    </row>
    <row r="143" spans="4:4" ht="15.75" customHeight="1" x14ac:dyDescent="0.25">
      <c r="D143" s="1"/>
    </row>
    <row r="144" spans="4:4" ht="15.75" customHeight="1" x14ac:dyDescent="0.25">
      <c r="D144" s="1"/>
    </row>
    <row r="145" spans="4:4" ht="15.75" customHeight="1" x14ac:dyDescent="0.25">
      <c r="D145" s="1"/>
    </row>
    <row r="146" spans="4:4" ht="15.75" customHeight="1" x14ac:dyDescent="0.25">
      <c r="D146" s="1"/>
    </row>
    <row r="147" spans="4:4" ht="15.75" customHeight="1" x14ac:dyDescent="0.25">
      <c r="D147" s="1"/>
    </row>
    <row r="148" spans="4:4" ht="15.75" customHeight="1" x14ac:dyDescent="0.25">
      <c r="D148" s="1"/>
    </row>
    <row r="149" spans="4:4" ht="15.75" customHeight="1" x14ac:dyDescent="0.25">
      <c r="D149" s="1"/>
    </row>
    <row r="150" spans="4:4" ht="15.75" customHeight="1" x14ac:dyDescent="0.25">
      <c r="D150" s="1"/>
    </row>
    <row r="151" spans="4:4" ht="15.75" customHeight="1" x14ac:dyDescent="0.25">
      <c r="D151" s="1"/>
    </row>
    <row r="152" spans="4:4" ht="15.75" customHeight="1" x14ac:dyDescent="0.25">
      <c r="D152" s="1"/>
    </row>
    <row r="153" spans="4:4" ht="15.75" customHeight="1" x14ac:dyDescent="0.25">
      <c r="D153" s="1"/>
    </row>
    <row r="154" spans="4:4" ht="15.75" customHeight="1" x14ac:dyDescent="0.25">
      <c r="D154" s="1"/>
    </row>
    <row r="155" spans="4:4" ht="15.75" customHeight="1" x14ac:dyDescent="0.25">
      <c r="D155" s="1"/>
    </row>
    <row r="156" spans="4:4" ht="15.75" customHeight="1" x14ac:dyDescent="0.25">
      <c r="D156" s="1"/>
    </row>
    <row r="157" spans="4:4" ht="15.75" customHeight="1" x14ac:dyDescent="0.25">
      <c r="D157" s="1"/>
    </row>
    <row r="158" spans="4:4" ht="15.75" customHeight="1" x14ac:dyDescent="0.25">
      <c r="D158" s="1"/>
    </row>
    <row r="159" spans="4:4" ht="15.75" customHeight="1" x14ac:dyDescent="0.25">
      <c r="D159" s="1"/>
    </row>
    <row r="160" spans="4:4" ht="15.75" customHeight="1" x14ac:dyDescent="0.25">
      <c r="D160" s="1"/>
    </row>
    <row r="161" spans="4:4" ht="15.75" customHeight="1" x14ac:dyDescent="0.25">
      <c r="D161" s="1"/>
    </row>
    <row r="162" spans="4:4" ht="15.75" customHeight="1" x14ac:dyDescent="0.25">
      <c r="D162" s="1"/>
    </row>
    <row r="163" spans="4:4" ht="15.75" customHeight="1" x14ac:dyDescent="0.25">
      <c r="D163" s="1"/>
    </row>
    <row r="164" spans="4:4" ht="15.75" customHeight="1" x14ac:dyDescent="0.25">
      <c r="D164" s="1"/>
    </row>
    <row r="165" spans="4:4" ht="15.75" customHeight="1" x14ac:dyDescent="0.25">
      <c r="D165" s="1"/>
    </row>
    <row r="166" spans="4:4" ht="15.75" customHeight="1" x14ac:dyDescent="0.25">
      <c r="D166" s="1"/>
    </row>
    <row r="167" spans="4:4" ht="15.75" customHeight="1" x14ac:dyDescent="0.25">
      <c r="D167" s="1"/>
    </row>
    <row r="168" spans="4:4" ht="15.75" customHeight="1" x14ac:dyDescent="0.25">
      <c r="D168" s="1"/>
    </row>
    <row r="169" spans="4:4" ht="15.75" customHeight="1" x14ac:dyDescent="0.25">
      <c r="D169" s="1"/>
    </row>
    <row r="170" spans="4:4" ht="15.75" customHeight="1" x14ac:dyDescent="0.25">
      <c r="D170" s="1"/>
    </row>
    <row r="171" spans="4:4" ht="15.75" customHeight="1" x14ac:dyDescent="0.25">
      <c r="D171" s="1"/>
    </row>
    <row r="172" spans="4:4" ht="15.75" customHeight="1" x14ac:dyDescent="0.25">
      <c r="D172" s="1"/>
    </row>
    <row r="173" spans="4:4" ht="15.75" customHeight="1" x14ac:dyDescent="0.25">
      <c r="D173" s="1"/>
    </row>
    <row r="174" spans="4:4" ht="15.75" customHeight="1" x14ac:dyDescent="0.25">
      <c r="D174" s="1"/>
    </row>
    <row r="175" spans="4:4" ht="15.75" customHeight="1" x14ac:dyDescent="0.25">
      <c r="D175" s="1"/>
    </row>
    <row r="176" spans="4:4" ht="15.75" customHeight="1" x14ac:dyDescent="0.25">
      <c r="D176" s="1"/>
    </row>
    <row r="177" spans="4:4" ht="15.75" customHeight="1" x14ac:dyDescent="0.25">
      <c r="D177" s="1"/>
    </row>
    <row r="178" spans="4:4" ht="15.75" customHeight="1" x14ac:dyDescent="0.25">
      <c r="D178" s="1"/>
    </row>
    <row r="179" spans="4:4" ht="15.75" customHeight="1" x14ac:dyDescent="0.25">
      <c r="D179" s="1"/>
    </row>
    <row r="180" spans="4:4" ht="15.75" customHeight="1" x14ac:dyDescent="0.25">
      <c r="D180" s="1"/>
    </row>
    <row r="181" spans="4:4" ht="15.75" customHeight="1" x14ac:dyDescent="0.25">
      <c r="D181" s="1"/>
    </row>
    <row r="182" spans="4:4" ht="15.75" customHeight="1" x14ac:dyDescent="0.25">
      <c r="D182" s="1"/>
    </row>
    <row r="183" spans="4:4" ht="15.75" customHeight="1" x14ac:dyDescent="0.25">
      <c r="D183" s="1"/>
    </row>
    <row r="184" spans="4:4" ht="15.75" customHeight="1" x14ac:dyDescent="0.25">
      <c r="D184" s="1"/>
    </row>
    <row r="185" spans="4:4" ht="15.75" customHeight="1" x14ac:dyDescent="0.25">
      <c r="D185" s="1"/>
    </row>
    <row r="186" spans="4:4" ht="15.75" customHeight="1" x14ac:dyDescent="0.25">
      <c r="D186" s="1"/>
    </row>
    <row r="187" spans="4:4" ht="15.75" customHeight="1" x14ac:dyDescent="0.25">
      <c r="D187" s="1"/>
    </row>
    <row r="188" spans="4:4" ht="15.75" customHeight="1" x14ac:dyDescent="0.25">
      <c r="D188" s="1"/>
    </row>
    <row r="189" spans="4:4" ht="15.75" customHeight="1" x14ac:dyDescent="0.25">
      <c r="D189" s="1"/>
    </row>
    <row r="190" spans="4:4" ht="15.75" customHeight="1" x14ac:dyDescent="0.25">
      <c r="D190" s="1"/>
    </row>
    <row r="191" spans="4:4" ht="15.75" customHeight="1" x14ac:dyDescent="0.25">
      <c r="D191" s="1"/>
    </row>
    <row r="192" spans="4:4" ht="15.75" customHeight="1" x14ac:dyDescent="0.25">
      <c r="D192" s="1"/>
    </row>
    <row r="193" spans="4:4" ht="15.75" customHeight="1" x14ac:dyDescent="0.25">
      <c r="D193" s="1"/>
    </row>
    <row r="194" spans="4:4" ht="15.75" customHeight="1" x14ac:dyDescent="0.25">
      <c r="D194" s="1"/>
    </row>
    <row r="195" spans="4:4" ht="15.75" customHeight="1" x14ac:dyDescent="0.25">
      <c r="D195" s="1"/>
    </row>
    <row r="196" spans="4:4" ht="15.75" customHeight="1" x14ac:dyDescent="0.25">
      <c r="D196" s="1"/>
    </row>
    <row r="197" spans="4:4" ht="15.75" customHeight="1" x14ac:dyDescent="0.25">
      <c r="D197" s="1"/>
    </row>
    <row r="198" spans="4:4" ht="15.75" customHeight="1" x14ac:dyDescent="0.25">
      <c r="D198" s="1"/>
    </row>
    <row r="199" spans="4:4" ht="15.75" customHeight="1" x14ac:dyDescent="0.25">
      <c r="D199" s="1"/>
    </row>
    <row r="200" spans="4:4" ht="15.75" customHeight="1" x14ac:dyDescent="0.25">
      <c r="D200" s="1"/>
    </row>
    <row r="201" spans="4:4" ht="15.75" customHeight="1" x14ac:dyDescent="0.25">
      <c r="D201" s="1"/>
    </row>
    <row r="202" spans="4:4" ht="15.75" customHeight="1" x14ac:dyDescent="0.25">
      <c r="D202" s="1"/>
    </row>
    <row r="203" spans="4:4" ht="15.75" customHeight="1" x14ac:dyDescent="0.25">
      <c r="D203" s="1"/>
    </row>
    <row r="204" spans="4:4" ht="15.75" customHeight="1" x14ac:dyDescent="0.25">
      <c r="D204" s="1"/>
    </row>
    <row r="205" spans="4:4" ht="15.75" customHeight="1" x14ac:dyDescent="0.25">
      <c r="D205" s="1"/>
    </row>
    <row r="206" spans="4:4" ht="15.75" customHeight="1" x14ac:dyDescent="0.25">
      <c r="D206" s="1"/>
    </row>
    <row r="207" spans="4:4" ht="15.75" customHeight="1" x14ac:dyDescent="0.25">
      <c r="D207" s="1"/>
    </row>
    <row r="208" spans="4:4" ht="15.75" customHeight="1" x14ac:dyDescent="0.25">
      <c r="D208" s="1"/>
    </row>
    <row r="209" spans="4:4" ht="15.75" customHeight="1" x14ac:dyDescent="0.25">
      <c r="D209" s="1"/>
    </row>
    <row r="210" spans="4:4" ht="15.75" customHeight="1" x14ac:dyDescent="0.25">
      <c r="D210" s="1"/>
    </row>
    <row r="211" spans="4:4" ht="15.75" customHeight="1" x14ac:dyDescent="0.25">
      <c r="D211" s="1"/>
    </row>
    <row r="212" spans="4:4" ht="15.75" customHeight="1" x14ac:dyDescent="0.25">
      <c r="D212" s="1"/>
    </row>
    <row r="213" spans="4:4" ht="15.75" customHeight="1" x14ac:dyDescent="0.25">
      <c r="D213" s="1"/>
    </row>
    <row r="214" spans="4:4" ht="15.75" customHeight="1" x14ac:dyDescent="0.25">
      <c r="D214" s="1"/>
    </row>
    <row r="215" spans="4:4" ht="15.75" customHeight="1" x14ac:dyDescent="0.25">
      <c r="D215" s="1"/>
    </row>
    <row r="216" spans="4:4" ht="15.75" customHeight="1" x14ac:dyDescent="0.25">
      <c r="D216" s="1"/>
    </row>
    <row r="217" spans="4:4" ht="15.75" customHeight="1" x14ac:dyDescent="0.25">
      <c r="D217" s="1"/>
    </row>
    <row r="218" spans="4:4" ht="15.75" customHeight="1" x14ac:dyDescent="0.25">
      <c r="D218" s="1"/>
    </row>
    <row r="219" spans="4:4" ht="15.75" customHeight="1" x14ac:dyDescent="0.25">
      <c r="D219" s="1"/>
    </row>
    <row r="220" spans="4:4" ht="15.75" customHeight="1" x14ac:dyDescent="0.25">
      <c r="D220" s="1"/>
    </row>
    <row r="221" spans="4:4" ht="15.75" customHeight="1" x14ac:dyDescent="0.25">
      <c r="D221" s="1"/>
    </row>
    <row r="222" spans="4:4" ht="15.75" customHeight="1" x14ac:dyDescent="0.25">
      <c r="D222" s="1"/>
    </row>
    <row r="223" spans="4:4" ht="15.75" customHeight="1" x14ac:dyDescent="0.25">
      <c r="D223" s="1"/>
    </row>
    <row r="224" spans="4:4" ht="15.75" customHeight="1" x14ac:dyDescent="0.25">
      <c r="D224" s="1"/>
    </row>
    <row r="225" spans="4:4" ht="15.75" customHeight="1" x14ac:dyDescent="0.25">
      <c r="D225" s="1"/>
    </row>
    <row r="226" spans="4:4" ht="15.75" customHeight="1" x14ac:dyDescent="0.25">
      <c r="D226" s="1"/>
    </row>
    <row r="227" spans="4:4" ht="15.75" customHeight="1" x14ac:dyDescent="0.25">
      <c r="D227" s="1"/>
    </row>
    <row r="228" spans="4:4" ht="15.75" customHeight="1" x14ac:dyDescent="0.25">
      <c r="D228" s="1"/>
    </row>
    <row r="229" spans="4:4" ht="15.75" customHeight="1" x14ac:dyDescent="0.25">
      <c r="D229" s="1"/>
    </row>
    <row r="230" spans="4:4" ht="15.75" customHeight="1" x14ac:dyDescent="0.25">
      <c r="D230" s="1"/>
    </row>
    <row r="231" spans="4:4" ht="15.75" customHeight="1" x14ac:dyDescent="0.25">
      <c r="D231" s="1"/>
    </row>
    <row r="232" spans="4:4" ht="15.75" customHeight="1" x14ac:dyDescent="0.25">
      <c r="D232" s="1"/>
    </row>
    <row r="233" spans="4:4" ht="15.75" customHeight="1" x14ac:dyDescent="0.25">
      <c r="D233" s="1"/>
    </row>
    <row r="234" spans="4:4" ht="15.75" customHeight="1" x14ac:dyDescent="0.25">
      <c r="D234" s="1"/>
    </row>
    <row r="235" spans="4:4" ht="15.75" customHeight="1" x14ac:dyDescent="0.25">
      <c r="D235" s="1"/>
    </row>
    <row r="236" spans="4:4" ht="15.75" customHeight="1" x14ac:dyDescent="0.25">
      <c r="D236" s="1"/>
    </row>
    <row r="237" spans="4:4" ht="15.75" customHeight="1" x14ac:dyDescent="0.25">
      <c r="D237" s="1"/>
    </row>
    <row r="238" spans="4:4" ht="15.75" customHeight="1" x14ac:dyDescent="0.25">
      <c r="D238" s="1"/>
    </row>
    <row r="239" spans="4:4" ht="15.75" customHeight="1" x14ac:dyDescent="0.25">
      <c r="D239" s="1"/>
    </row>
    <row r="240" spans="4:4" ht="15.75" customHeight="1" x14ac:dyDescent="0.25">
      <c r="D240" s="1"/>
    </row>
    <row r="241" spans="4:4" ht="15.75" customHeight="1" x14ac:dyDescent="0.25">
      <c r="D241" s="1"/>
    </row>
    <row r="242" spans="4:4" ht="15.75" customHeight="1" x14ac:dyDescent="0.25">
      <c r="D242" s="1"/>
    </row>
    <row r="243" spans="4:4" ht="15.75" customHeight="1" x14ac:dyDescent="0.25">
      <c r="D243" s="1"/>
    </row>
    <row r="244" spans="4:4" ht="15.75" customHeight="1" x14ac:dyDescent="0.25">
      <c r="D244" s="1"/>
    </row>
    <row r="245" spans="4:4" ht="15.75" customHeight="1" x14ac:dyDescent="0.25">
      <c r="D245" s="1"/>
    </row>
    <row r="246" spans="4:4" ht="15.75" customHeight="1" x14ac:dyDescent="0.25">
      <c r="D246" s="1"/>
    </row>
    <row r="247" spans="4:4" ht="15.75" customHeight="1" x14ac:dyDescent="0.25">
      <c r="D247" s="1"/>
    </row>
    <row r="248" spans="4:4" ht="15.75" customHeight="1" x14ac:dyDescent="0.25">
      <c r="D248" s="1"/>
    </row>
    <row r="249" spans="4:4" ht="15.75" customHeight="1" x14ac:dyDescent="0.25">
      <c r="D249" s="1"/>
    </row>
    <row r="250" spans="4:4" ht="15.75" customHeight="1" x14ac:dyDescent="0.25">
      <c r="D250" s="1"/>
    </row>
    <row r="251" spans="4:4" ht="15.75" customHeight="1" x14ac:dyDescent="0.25">
      <c r="D251" s="1"/>
    </row>
    <row r="252" spans="4:4" ht="15.75" customHeight="1" x14ac:dyDescent="0.25">
      <c r="D252" s="1"/>
    </row>
    <row r="253" spans="4:4" ht="15.75" customHeight="1" x14ac:dyDescent="0.25">
      <c r="D253" s="1"/>
    </row>
    <row r="254" spans="4:4" ht="15.75" customHeight="1" x14ac:dyDescent="0.25">
      <c r="D254" s="1"/>
    </row>
    <row r="255" spans="4:4" ht="15.75" customHeight="1" x14ac:dyDescent="0.25">
      <c r="D255" s="1"/>
    </row>
    <row r="256" spans="4:4" ht="15.75" customHeight="1" x14ac:dyDescent="0.25">
      <c r="D256" s="1"/>
    </row>
    <row r="257" spans="4:4" ht="15.75" customHeight="1" x14ac:dyDescent="0.25">
      <c r="D257" s="1"/>
    </row>
    <row r="258" spans="4:4" ht="15.75" customHeight="1" x14ac:dyDescent="0.25">
      <c r="D258" s="1"/>
    </row>
    <row r="259" spans="4:4" ht="15.75" customHeight="1" x14ac:dyDescent="0.25">
      <c r="D259" s="1"/>
    </row>
    <row r="260" spans="4:4" ht="15.75" customHeight="1" x14ac:dyDescent="0.25">
      <c r="D260" s="1"/>
    </row>
    <row r="261" spans="4:4" ht="15.75" customHeight="1" x14ac:dyDescent="0.25">
      <c r="D261" s="1"/>
    </row>
    <row r="262" spans="4:4" ht="15.75" customHeight="1" x14ac:dyDescent="0.25">
      <c r="D262" s="1"/>
    </row>
    <row r="263" spans="4:4" ht="15.75" customHeight="1" x14ac:dyDescent="0.25">
      <c r="D263" s="1"/>
    </row>
    <row r="264" spans="4:4" ht="15.75" customHeight="1" x14ac:dyDescent="0.25">
      <c r="D264" s="1"/>
    </row>
    <row r="265" spans="4:4" ht="15.75" customHeight="1" x14ac:dyDescent="0.25">
      <c r="D265" s="1"/>
    </row>
    <row r="266" spans="4:4" ht="15.75" customHeight="1" x14ac:dyDescent="0.25">
      <c r="D266" s="1"/>
    </row>
    <row r="267" spans="4:4" ht="15.75" customHeight="1" x14ac:dyDescent="0.25">
      <c r="D267" s="1"/>
    </row>
    <row r="268" spans="4:4" ht="15.75" customHeight="1" x14ac:dyDescent="0.25">
      <c r="D268" s="1"/>
    </row>
    <row r="269" spans="4:4" ht="15.75" customHeight="1" x14ac:dyDescent="0.25">
      <c r="D269" s="1"/>
    </row>
    <row r="270" spans="4:4" ht="15.75" customHeight="1" x14ac:dyDescent="0.25">
      <c r="D270" s="1"/>
    </row>
    <row r="271" spans="4:4" ht="15.75" customHeight="1" x14ac:dyDescent="0.25">
      <c r="D271" s="1"/>
    </row>
    <row r="272" spans="4:4" ht="15.75" customHeight="1" x14ac:dyDescent="0.25">
      <c r="D272" s="1"/>
    </row>
    <row r="273" spans="4:4" ht="15.75" customHeight="1" x14ac:dyDescent="0.25">
      <c r="D273" s="1"/>
    </row>
    <row r="274" spans="4:4" ht="15.75" customHeight="1" x14ac:dyDescent="0.25">
      <c r="D274" s="1"/>
    </row>
    <row r="275" spans="4:4" ht="15.75" customHeight="1" x14ac:dyDescent="0.25">
      <c r="D275" s="1"/>
    </row>
    <row r="276" spans="4:4" ht="15.75" customHeight="1" x14ac:dyDescent="0.25">
      <c r="D276" s="1"/>
    </row>
    <row r="277" spans="4:4" ht="15.75" customHeight="1" x14ac:dyDescent="0.25">
      <c r="D277" s="1"/>
    </row>
    <row r="278" spans="4:4" ht="15.75" customHeight="1" x14ac:dyDescent="0.25">
      <c r="D278" s="1"/>
    </row>
    <row r="279" spans="4:4" ht="15.75" customHeight="1" x14ac:dyDescent="0.25">
      <c r="D279" s="1"/>
    </row>
    <row r="280" spans="4:4" ht="15.75" customHeight="1" x14ac:dyDescent="0.25">
      <c r="D280" s="1"/>
    </row>
    <row r="281" spans="4:4" ht="15.75" customHeight="1" x14ac:dyDescent="0.25">
      <c r="D281" s="1"/>
    </row>
    <row r="282" spans="4:4" ht="15.75" customHeight="1" x14ac:dyDescent="0.25">
      <c r="D282" s="1"/>
    </row>
    <row r="283" spans="4:4" ht="15.75" customHeight="1" x14ac:dyDescent="0.25">
      <c r="D283" s="1"/>
    </row>
    <row r="284" spans="4:4" ht="15.75" customHeight="1" x14ac:dyDescent="0.25">
      <c r="D284" s="1"/>
    </row>
    <row r="285" spans="4:4" ht="15.75" customHeight="1" x14ac:dyDescent="0.25">
      <c r="D285" s="1"/>
    </row>
    <row r="286" spans="4:4" ht="15.75" customHeight="1" x14ac:dyDescent="0.25">
      <c r="D286" s="1"/>
    </row>
    <row r="287" spans="4:4" ht="15.75" customHeight="1" x14ac:dyDescent="0.25">
      <c r="D287" s="1"/>
    </row>
    <row r="288" spans="4:4" ht="15.75" customHeight="1" x14ac:dyDescent="0.25">
      <c r="D288" s="1"/>
    </row>
    <row r="289" spans="4:4" ht="15.75" customHeight="1" x14ac:dyDescent="0.25">
      <c r="D289" s="1"/>
    </row>
    <row r="290" spans="4:4" ht="15.75" customHeight="1" x14ac:dyDescent="0.25">
      <c r="D290" s="1"/>
    </row>
    <row r="291" spans="4:4" ht="15.75" customHeight="1" x14ac:dyDescent="0.25">
      <c r="D291" s="1"/>
    </row>
    <row r="292" spans="4:4" ht="15.75" customHeight="1" x14ac:dyDescent="0.25">
      <c r="D292" s="1"/>
    </row>
    <row r="293" spans="4:4" ht="15.75" customHeight="1" x14ac:dyDescent="0.25">
      <c r="D293" s="1"/>
    </row>
    <row r="294" spans="4:4" ht="15.75" customHeight="1" x14ac:dyDescent="0.25">
      <c r="D294" s="1"/>
    </row>
    <row r="295" spans="4:4" ht="15.75" customHeight="1" x14ac:dyDescent="0.25">
      <c r="D295" s="1"/>
    </row>
    <row r="296" spans="4:4" ht="15.75" customHeight="1" x14ac:dyDescent="0.25">
      <c r="D296" s="1"/>
    </row>
    <row r="297" spans="4:4" ht="15.75" customHeight="1" x14ac:dyDescent="0.25">
      <c r="D297" s="1"/>
    </row>
    <row r="298" spans="4:4" ht="15.75" customHeight="1" x14ac:dyDescent="0.25">
      <c r="D298" s="1"/>
    </row>
    <row r="299" spans="4:4" ht="15.75" customHeight="1" x14ac:dyDescent="0.25">
      <c r="D299" s="1"/>
    </row>
    <row r="300" spans="4:4" ht="15.75" customHeight="1" x14ac:dyDescent="0.25">
      <c r="D300" s="1"/>
    </row>
    <row r="301" spans="4:4" ht="15.75" customHeight="1" x14ac:dyDescent="0.25">
      <c r="D301" s="1"/>
    </row>
    <row r="302" spans="4:4" ht="15.75" customHeight="1" x14ac:dyDescent="0.25">
      <c r="D302" s="1"/>
    </row>
    <row r="303" spans="4:4" ht="15.75" customHeight="1" x14ac:dyDescent="0.25">
      <c r="D303" s="1"/>
    </row>
    <row r="304" spans="4:4" ht="15.75" customHeight="1" x14ac:dyDescent="0.25">
      <c r="D304" s="1"/>
    </row>
    <row r="305" spans="4:4" ht="15.75" customHeight="1" x14ac:dyDescent="0.25">
      <c r="D305" s="1"/>
    </row>
    <row r="306" spans="4:4" ht="15.75" customHeight="1" x14ac:dyDescent="0.25">
      <c r="D306" s="1"/>
    </row>
    <row r="307" spans="4:4" ht="15.75" customHeight="1" x14ac:dyDescent="0.25">
      <c r="D307" s="1"/>
    </row>
    <row r="308" spans="4:4" ht="15.75" customHeight="1" x14ac:dyDescent="0.25">
      <c r="D308" s="1"/>
    </row>
    <row r="309" spans="4:4" ht="15.75" customHeight="1" x14ac:dyDescent="0.25">
      <c r="D309" s="1"/>
    </row>
    <row r="310" spans="4:4" ht="15.75" customHeight="1" x14ac:dyDescent="0.25">
      <c r="D310" s="1"/>
    </row>
    <row r="311" spans="4:4" ht="15.75" customHeight="1" x14ac:dyDescent="0.25">
      <c r="D311" s="1"/>
    </row>
    <row r="312" spans="4:4" ht="15.75" customHeight="1" x14ac:dyDescent="0.25">
      <c r="D312" s="1"/>
    </row>
    <row r="313" spans="4:4" ht="15.75" customHeight="1" x14ac:dyDescent="0.25">
      <c r="D313" s="1"/>
    </row>
    <row r="314" spans="4:4" ht="15.75" customHeight="1" x14ac:dyDescent="0.25">
      <c r="D314" s="1"/>
    </row>
    <row r="315" spans="4:4" ht="15.75" customHeight="1" x14ac:dyDescent="0.25">
      <c r="D315" s="1"/>
    </row>
    <row r="316" spans="4:4" ht="15.75" customHeight="1" x14ac:dyDescent="0.25">
      <c r="D316" s="1"/>
    </row>
    <row r="317" spans="4:4" ht="15.75" customHeight="1" x14ac:dyDescent="0.25">
      <c r="D317" s="1"/>
    </row>
    <row r="318" spans="4:4" ht="15.75" customHeight="1" x14ac:dyDescent="0.25">
      <c r="D318" s="1"/>
    </row>
    <row r="319" spans="4:4" ht="15.75" customHeight="1" x14ac:dyDescent="0.25">
      <c r="D319" s="1"/>
    </row>
    <row r="320" spans="4:4" ht="15.75" customHeight="1" x14ac:dyDescent="0.25">
      <c r="D320" s="1"/>
    </row>
    <row r="321" spans="4:4" ht="15.75" customHeight="1" x14ac:dyDescent="0.25">
      <c r="D321" s="1"/>
    </row>
    <row r="322" spans="4:4" ht="15.75" customHeight="1" x14ac:dyDescent="0.25">
      <c r="D322" s="1"/>
    </row>
    <row r="323" spans="4:4" ht="15.75" customHeight="1" x14ac:dyDescent="0.25">
      <c r="D323" s="1"/>
    </row>
    <row r="324" spans="4:4" ht="15.75" customHeight="1" x14ac:dyDescent="0.25">
      <c r="D324" s="1"/>
    </row>
    <row r="325" spans="4:4" ht="15.75" customHeight="1" x14ac:dyDescent="0.25">
      <c r="D325" s="1"/>
    </row>
    <row r="326" spans="4:4" ht="15.75" customHeight="1" x14ac:dyDescent="0.25">
      <c r="D326" s="1"/>
    </row>
    <row r="327" spans="4:4" ht="15.75" customHeight="1" x14ac:dyDescent="0.25">
      <c r="D327" s="1"/>
    </row>
    <row r="328" spans="4:4" ht="15.75" customHeight="1" x14ac:dyDescent="0.25">
      <c r="D328" s="1"/>
    </row>
    <row r="329" spans="4:4" ht="15.75" customHeight="1" x14ac:dyDescent="0.25">
      <c r="D329" s="1"/>
    </row>
    <row r="330" spans="4:4" ht="15.75" customHeight="1" x14ac:dyDescent="0.25">
      <c r="D330" s="1"/>
    </row>
    <row r="331" spans="4:4" ht="15.75" customHeight="1" x14ac:dyDescent="0.25">
      <c r="D331" s="1"/>
    </row>
    <row r="332" spans="4:4" ht="15.75" customHeight="1" x14ac:dyDescent="0.25">
      <c r="D332" s="1"/>
    </row>
    <row r="333" spans="4:4" ht="15.75" customHeight="1" x14ac:dyDescent="0.25">
      <c r="D333" s="1"/>
    </row>
    <row r="334" spans="4:4" ht="15.75" customHeight="1" x14ac:dyDescent="0.25">
      <c r="D334" s="1"/>
    </row>
    <row r="335" spans="4:4" ht="15.75" customHeight="1" x14ac:dyDescent="0.25">
      <c r="D335" s="1"/>
    </row>
    <row r="336" spans="4:4" ht="15.75" customHeight="1" x14ac:dyDescent="0.25">
      <c r="D336" s="1"/>
    </row>
    <row r="337" spans="4:4" ht="15.75" customHeight="1" x14ac:dyDescent="0.25">
      <c r="D337" s="1"/>
    </row>
    <row r="338" spans="4:4" ht="15.75" customHeight="1" x14ac:dyDescent="0.25">
      <c r="D338" s="1"/>
    </row>
    <row r="339" spans="4:4" ht="15.75" customHeight="1" x14ac:dyDescent="0.25">
      <c r="D339" s="1"/>
    </row>
    <row r="340" spans="4:4" ht="15.75" customHeight="1" x14ac:dyDescent="0.25">
      <c r="D340" s="1"/>
    </row>
    <row r="341" spans="4:4" ht="15.75" customHeight="1" x14ac:dyDescent="0.25">
      <c r="D341" s="1"/>
    </row>
    <row r="342" spans="4:4" ht="15.75" customHeight="1" x14ac:dyDescent="0.25">
      <c r="D342" s="1"/>
    </row>
    <row r="343" spans="4:4" ht="15.75" customHeight="1" x14ac:dyDescent="0.25">
      <c r="D343" s="1"/>
    </row>
    <row r="344" spans="4:4" ht="15.75" customHeight="1" x14ac:dyDescent="0.25">
      <c r="D344" s="1"/>
    </row>
    <row r="345" spans="4:4" ht="15.75" customHeight="1" x14ac:dyDescent="0.25">
      <c r="D345" s="1"/>
    </row>
    <row r="346" spans="4:4" ht="15.75" customHeight="1" x14ac:dyDescent="0.25">
      <c r="D346" s="1"/>
    </row>
    <row r="347" spans="4:4" ht="15.75" customHeight="1" x14ac:dyDescent="0.25">
      <c r="D347" s="1"/>
    </row>
    <row r="348" spans="4:4" ht="15.75" customHeight="1" x14ac:dyDescent="0.25">
      <c r="D348" s="1"/>
    </row>
    <row r="349" spans="4:4" ht="15.75" customHeight="1" x14ac:dyDescent="0.25">
      <c r="D349" s="1"/>
    </row>
    <row r="350" spans="4:4" ht="15.75" customHeight="1" x14ac:dyDescent="0.25">
      <c r="D350" s="1"/>
    </row>
    <row r="351" spans="4:4" ht="15.75" customHeight="1" x14ac:dyDescent="0.25">
      <c r="D351" s="1"/>
    </row>
    <row r="352" spans="4:4" ht="15.75" customHeight="1" x14ac:dyDescent="0.25">
      <c r="D352" s="1"/>
    </row>
    <row r="353" spans="4:4" ht="15.75" customHeight="1" x14ac:dyDescent="0.25">
      <c r="D353" s="1"/>
    </row>
    <row r="354" spans="4:4" ht="15.75" customHeight="1" x14ac:dyDescent="0.25">
      <c r="D354" s="1"/>
    </row>
    <row r="355" spans="4:4" ht="15.75" customHeight="1" x14ac:dyDescent="0.25">
      <c r="D355" s="1"/>
    </row>
    <row r="356" spans="4:4" ht="15.75" customHeight="1" x14ac:dyDescent="0.25">
      <c r="D356" s="1"/>
    </row>
    <row r="357" spans="4:4" ht="15.75" customHeight="1" x14ac:dyDescent="0.25">
      <c r="D357" s="1"/>
    </row>
    <row r="358" spans="4:4" ht="15.75" customHeight="1" x14ac:dyDescent="0.25">
      <c r="D358" s="1"/>
    </row>
    <row r="359" spans="4:4" ht="15.75" customHeight="1" x14ac:dyDescent="0.25">
      <c r="D359" s="1"/>
    </row>
    <row r="360" spans="4:4" ht="15.75" customHeight="1" x14ac:dyDescent="0.25">
      <c r="D360" s="1"/>
    </row>
    <row r="361" spans="4:4" ht="15.75" customHeight="1" x14ac:dyDescent="0.25">
      <c r="D361" s="1"/>
    </row>
    <row r="362" spans="4:4" ht="15.75" customHeight="1" x14ac:dyDescent="0.25">
      <c r="D362" s="1"/>
    </row>
    <row r="363" spans="4:4" ht="15.75" customHeight="1" x14ac:dyDescent="0.25">
      <c r="D363" s="1"/>
    </row>
    <row r="364" spans="4:4" ht="15.75" customHeight="1" x14ac:dyDescent="0.25">
      <c r="D364" s="1"/>
    </row>
    <row r="365" spans="4:4" ht="15.75" customHeight="1" x14ac:dyDescent="0.25">
      <c r="D365" s="1"/>
    </row>
    <row r="366" spans="4:4" ht="15.75" customHeight="1" x14ac:dyDescent="0.25">
      <c r="D366" s="1"/>
    </row>
    <row r="367" spans="4:4" ht="15.75" customHeight="1" x14ac:dyDescent="0.25">
      <c r="D367" s="1"/>
    </row>
    <row r="368" spans="4:4" ht="15.75" customHeight="1" x14ac:dyDescent="0.25">
      <c r="D368" s="1"/>
    </row>
    <row r="369" spans="4:4" ht="15.75" customHeight="1" x14ac:dyDescent="0.25">
      <c r="D369" s="1"/>
    </row>
    <row r="370" spans="4:4" ht="15.75" customHeight="1" x14ac:dyDescent="0.25">
      <c r="D370" s="1"/>
    </row>
    <row r="371" spans="4:4" ht="15.75" customHeight="1" x14ac:dyDescent="0.25">
      <c r="D371" s="1"/>
    </row>
    <row r="372" spans="4:4" ht="15.75" customHeight="1" x14ac:dyDescent="0.25">
      <c r="D372" s="1"/>
    </row>
    <row r="373" spans="4:4" ht="15.75" customHeight="1" x14ac:dyDescent="0.25">
      <c r="D373" s="1"/>
    </row>
    <row r="374" spans="4:4" ht="15.75" customHeight="1" x14ac:dyDescent="0.25">
      <c r="D374" s="1"/>
    </row>
    <row r="375" spans="4:4" ht="15.75" customHeight="1" x14ac:dyDescent="0.25">
      <c r="D375" s="1"/>
    </row>
    <row r="376" spans="4:4" ht="15.75" customHeight="1" x14ac:dyDescent="0.25">
      <c r="D376" s="1"/>
    </row>
    <row r="377" spans="4:4" ht="15.75" customHeight="1" x14ac:dyDescent="0.25">
      <c r="D377" s="1"/>
    </row>
    <row r="378" spans="4:4" ht="15.75" customHeight="1" x14ac:dyDescent="0.25">
      <c r="D378" s="1"/>
    </row>
    <row r="379" spans="4:4" ht="15.75" customHeight="1" x14ac:dyDescent="0.25">
      <c r="D379" s="1"/>
    </row>
    <row r="380" spans="4:4" ht="15.75" customHeight="1" x14ac:dyDescent="0.25">
      <c r="D380" s="1"/>
    </row>
    <row r="381" spans="4:4" ht="15.75" customHeight="1" x14ac:dyDescent="0.25">
      <c r="D381" s="1"/>
    </row>
    <row r="382" spans="4:4" ht="15.75" customHeight="1" x14ac:dyDescent="0.25">
      <c r="D382" s="1"/>
    </row>
    <row r="383" spans="4:4" ht="15.75" customHeight="1" x14ac:dyDescent="0.25">
      <c r="D383" s="1"/>
    </row>
    <row r="384" spans="4:4" ht="15.75" customHeight="1" x14ac:dyDescent="0.25">
      <c r="D384" s="1"/>
    </row>
    <row r="385" spans="4:4" ht="15.75" customHeight="1" x14ac:dyDescent="0.25">
      <c r="D385" s="1"/>
    </row>
    <row r="386" spans="4:4" ht="15.75" customHeight="1" x14ac:dyDescent="0.25">
      <c r="D386" s="1"/>
    </row>
    <row r="387" spans="4:4" ht="15.75" customHeight="1" x14ac:dyDescent="0.25">
      <c r="D387" s="1"/>
    </row>
    <row r="388" spans="4:4" ht="15.75" customHeight="1" x14ac:dyDescent="0.25">
      <c r="D388" s="1"/>
    </row>
    <row r="389" spans="4:4" ht="15.75" customHeight="1" x14ac:dyDescent="0.25">
      <c r="D389" s="1"/>
    </row>
    <row r="390" spans="4:4" ht="15.75" customHeight="1" x14ac:dyDescent="0.25">
      <c r="D390" s="1"/>
    </row>
    <row r="391" spans="4:4" ht="15.75" customHeight="1" x14ac:dyDescent="0.25">
      <c r="D391" s="1"/>
    </row>
    <row r="392" spans="4:4" ht="15.75" customHeight="1" x14ac:dyDescent="0.25">
      <c r="D392" s="1"/>
    </row>
    <row r="393" spans="4:4" ht="15.75" customHeight="1" x14ac:dyDescent="0.25">
      <c r="D393" s="1"/>
    </row>
    <row r="394" spans="4:4" ht="15.75" customHeight="1" x14ac:dyDescent="0.25">
      <c r="D394" s="1"/>
    </row>
    <row r="395" spans="4:4" ht="15.75" customHeight="1" x14ac:dyDescent="0.25">
      <c r="D395" s="1"/>
    </row>
    <row r="396" spans="4:4" ht="15.75" customHeight="1" x14ac:dyDescent="0.25">
      <c r="D396" s="1"/>
    </row>
    <row r="397" spans="4:4" ht="15.75" customHeight="1" x14ac:dyDescent="0.25">
      <c r="D397" s="1"/>
    </row>
    <row r="398" spans="4:4" ht="15.75" customHeight="1" x14ac:dyDescent="0.25">
      <c r="D398" s="1"/>
    </row>
    <row r="399" spans="4:4" ht="15.75" customHeight="1" x14ac:dyDescent="0.25">
      <c r="D399" s="1"/>
    </row>
    <row r="400" spans="4:4" ht="15.75" customHeight="1" x14ac:dyDescent="0.25">
      <c r="D400" s="1"/>
    </row>
    <row r="401" spans="4:4" ht="15.75" customHeight="1" x14ac:dyDescent="0.25">
      <c r="D401" s="1"/>
    </row>
    <row r="402" spans="4:4" ht="15.75" customHeight="1" x14ac:dyDescent="0.25">
      <c r="D402" s="1"/>
    </row>
    <row r="403" spans="4:4" ht="15.75" customHeight="1" x14ac:dyDescent="0.25">
      <c r="D403" s="1"/>
    </row>
    <row r="404" spans="4:4" ht="15.75" customHeight="1" x14ac:dyDescent="0.25">
      <c r="D404" s="1"/>
    </row>
    <row r="405" spans="4:4" ht="15.75" customHeight="1" x14ac:dyDescent="0.25">
      <c r="D405" s="1"/>
    </row>
    <row r="406" spans="4:4" ht="15.75" customHeight="1" x14ac:dyDescent="0.25">
      <c r="D406" s="1"/>
    </row>
    <row r="407" spans="4:4" ht="15.75" customHeight="1" x14ac:dyDescent="0.25">
      <c r="D407" s="1"/>
    </row>
    <row r="408" spans="4:4" ht="15.75" customHeight="1" x14ac:dyDescent="0.25">
      <c r="D408" s="1"/>
    </row>
    <row r="409" spans="4:4" ht="15.75" customHeight="1" x14ac:dyDescent="0.25">
      <c r="D409" s="1"/>
    </row>
    <row r="410" spans="4:4" ht="15.75" customHeight="1" x14ac:dyDescent="0.25">
      <c r="D410" s="1"/>
    </row>
    <row r="411" spans="4:4" ht="15.75" customHeight="1" x14ac:dyDescent="0.25">
      <c r="D411" s="1"/>
    </row>
    <row r="412" spans="4:4" ht="15.75" customHeight="1" x14ac:dyDescent="0.25">
      <c r="D412" s="1"/>
    </row>
    <row r="413" spans="4:4" ht="15.75" customHeight="1" x14ac:dyDescent="0.25">
      <c r="D413" s="1"/>
    </row>
    <row r="414" spans="4:4" ht="15.75" customHeight="1" x14ac:dyDescent="0.25">
      <c r="D414" s="1"/>
    </row>
    <row r="415" spans="4:4" ht="15.75" customHeight="1" x14ac:dyDescent="0.25">
      <c r="D415" s="1"/>
    </row>
    <row r="416" spans="4:4" ht="15.75" customHeight="1" x14ac:dyDescent="0.25">
      <c r="D416" s="1"/>
    </row>
    <row r="417" spans="4:4" ht="15.75" customHeight="1" x14ac:dyDescent="0.25">
      <c r="D417" s="1"/>
    </row>
    <row r="418" spans="4:4" ht="15.75" customHeight="1" x14ac:dyDescent="0.25">
      <c r="D418" s="1"/>
    </row>
    <row r="419" spans="4:4" ht="15.75" customHeight="1" x14ac:dyDescent="0.25">
      <c r="D419" s="1"/>
    </row>
    <row r="420" spans="4:4" ht="15.75" customHeight="1" x14ac:dyDescent="0.25">
      <c r="D420" s="1"/>
    </row>
    <row r="421" spans="4:4" ht="15.75" customHeight="1" x14ac:dyDescent="0.25">
      <c r="D421" s="1"/>
    </row>
    <row r="422" spans="4:4" ht="15.75" customHeight="1" x14ac:dyDescent="0.25">
      <c r="D422" s="1"/>
    </row>
    <row r="423" spans="4:4" ht="15.75" customHeight="1" x14ac:dyDescent="0.25">
      <c r="D423" s="1"/>
    </row>
    <row r="424" spans="4:4" ht="15.75" customHeight="1" x14ac:dyDescent="0.25">
      <c r="D424" s="1"/>
    </row>
    <row r="425" spans="4:4" ht="15.75" customHeight="1" x14ac:dyDescent="0.25">
      <c r="D425" s="1"/>
    </row>
    <row r="426" spans="4:4" ht="15.75" customHeight="1" x14ac:dyDescent="0.25">
      <c r="D426" s="1"/>
    </row>
    <row r="427" spans="4:4" ht="15.75" customHeight="1" x14ac:dyDescent="0.25">
      <c r="D427" s="1"/>
    </row>
    <row r="428" spans="4:4" ht="15.75" customHeight="1" x14ac:dyDescent="0.25">
      <c r="D428" s="1"/>
    </row>
    <row r="429" spans="4:4" ht="15.75" customHeight="1" x14ac:dyDescent="0.25">
      <c r="D429" s="1"/>
    </row>
    <row r="430" spans="4:4" ht="15.75" customHeight="1" x14ac:dyDescent="0.25">
      <c r="D430" s="1"/>
    </row>
    <row r="431" spans="4:4" ht="15.75" customHeight="1" x14ac:dyDescent="0.25">
      <c r="D431" s="1"/>
    </row>
    <row r="432" spans="4:4" ht="15.75" customHeight="1" x14ac:dyDescent="0.25">
      <c r="D432" s="1"/>
    </row>
    <row r="433" spans="4:4" ht="15.75" customHeight="1" x14ac:dyDescent="0.25">
      <c r="D433" s="1"/>
    </row>
    <row r="434" spans="4:4" ht="15.75" customHeight="1" x14ac:dyDescent="0.25">
      <c r="D434" s="1"/>
    </row>
    <row r="435" spans="4:4" ht="15.75" customHeight="1" x14ac:dyDescent="0.25">
      <c r="D435" s="1"/>
    </row>
    <row r="436" spans="4:4" ht="15.75" customHeight="1" x14ac:dyDescent="0.25">
      <c r="D436" s="1"/>
    </row>
    <row r="437" spans="4:4" ht="15.75" customHeight="1" x14ac:dyDescent="0.25">
      <c r="D437" s="1"/>
    </row>
    <row r="438" spans="4:4" ht="15.75" customHeight="1" x14ac:dyDescent="0.25">
      <c r="D438" s="1"/>
    </row>
    <row r="439" spans="4:4" ht="15.75" customHeight="1" x14ac:dyDescent="0.25">
      <c r="D439" s="1"/>
    </row>
    <row r="440" spans="4:4" ht="15.75" customHeight="1" x14ac:dyDescent="0.25">
      <c r="D440" s="1"/>
    </row>
    <row r="441" spans="4:4" ht="15.75" customHeight="1" x14ac:dyDescent="0.25">
      <c r="D441" s="1"/>
    </row>
    <row r="442" spans="4:4" ht="15.75" customHeight="1" x14ac:dyDescent="0.25">
      <c r="D442" s="1"/>
    </row>
    <row r="443" spans="4:4" ht="15.75" customHeight="1" x14ac:dyDescent="0.25">
      <c r="D443" s="1"/>
    </row>
    <row r="444" spans="4:4" ht="15.75" customHeight="1" x14ac:dyDescent="0.25">
      <c r="D444" s="1"/>
    </row>
    <row r="445" spans="4:4" ht="15.75" customHeight="1" x14ac:dyDescent="0.25">
      <c r="D445" s="1"/>
    </row>
    <row r="446" spans="4:4" ht="15.75" customHeight="1" x14ac:dyDescent="0.25">
      <c r="D446" s="1"/>
    </row>
    <row r="447" spans="4:4" ht="15.75" customHeight="1" x14ac:dyDescent="0.25">
      <c r="D447" s="1"/>
    </row>
    <row r="448" spans="4:4" ht="15.75" customHeight="1" x14ac:dyDescent="0.25">
      <c r="D448" s="1"/>
    </row>
    <row r="449" spans="4:4" ht="15.75" customHeight="1" x14ac:dyDescent="0.25">
      <c r="D449" s="1"/>
    </row>
    <row r="450" spans="4:4" ht="15.75" customHeight="1" x14ac:dyDescent="0.25">
      <c r="D450" s="1"/>
    </row>
    <row r="451" spans="4:4" ht="15.75" customHeight="1" x14ac:dyDescent="0.25">
      <c r="D451" s="1"/>
    </row>
    <row r="452" spans="4:4" ht="15.75" customHeight="1" x14ac:dyDescent="0.25">
      <c r="D452" s="1"/>
    </row>
    <row r="453" spans="4:4" ht="15.75" customHeight="1" x14ac:dyDescent="0.25">
      <c r="D453" s="1"/>
    </row>
    <row r="454" spans="4:4" ht="15.75" customHeight="1" x14ac:dyDescent="0.25">
      <c r="D454" s="1"/>
    </row>
    <row r="455" spans="4:4" ht="15.75" customHeight="1" x14ac:dyDescent="0.25">
      <c r="D455" s="1"/>
    </row>
    <row r="456" spans="4:4" ht="15.75" customHeight="1" x14ac:dyDescent="0.25">
      <c r="D456" s="1"/>
    </row>
    <row r="457" spans="4:4" ht="15.75" customHeight="1" x14ac:dyDescent="0.25">
      <c r="D457" s="1"/>
    </row>
    <row r="458" spans="4:4" ht="15.75" customHeight="1" x14ac:dyDescent="0.25">
      <c r="D458" s="1"/>
    </row>
    <row r="459" spans="4:4" ht="15.75" customHeight="1" x14ac:dyDescent="0.25">
      <c r="D459" s="1"/>
    </row>
    <row r="460" spans="4:4" ht="15.75" customHeight="1" x14ac:dyDescent="0.25">
      <c r="D460" s="1"/>
    </row>
    <row r="461" spans="4:4" ht="15.75" customHeight="1" x14ac:dyDescent="0.25">
      <c r="D461" s="1"/>
    </row>
    <row r="462" spans="4:4" ht="15.75" customHeight="1" x14ac:dyDescent="0.25">
      <c r="D462" s="1"/>
    </row>
    <row r="463" spans="4:4" ht="15.75" customHeight="1" x14ac:dyDescent="0.25">
      <c r="D463" s="1"/>
    </row>
    <row r="464" spans="4:4" ht="15.75" customHeight="1" x14ac:dyDescent="0.25">
      <c r="D464" s="1"/>
    </row>
    <row r="465" spans="4:4" ht="15.75" customHeight="1" x14ac:dyDescent="0.25">
      <c r="D465" s="1"/>
    </row>
    <row r="466" spans="4:4" ht="15.75" customHeight="1" x14ac:dyDescent="0.25">
      <c r="D466" s="1"/>
    </row>
    <row r="467" spans="4:4" ht="15.75" customHeight="1" x14ac:dyDescent="0.25">
      <c r="D467" s="1"/>
    </row>
    <row r="468" spans="4:4" ht="15.75" customHeight="1" x14ac:dyDescent="0.25">
      <c r="D468" s="1"/>
    </row>
    <row r="469" spans="4:4" ht="15.75" customHeight="1" x14ac:dyDescent="0.25">
      <c r="D469" s="1"/>
    </row>
    <row r="470" spans="4:4" ht="15.75" customHeight="1" x14ac:dyDescent="0.25">
      <c r="D470" s="1"/>
    </row>
    <row r="471" spans="4:4" ht="15.75" customHeight="1" x14ac:dyDescent="0.25">
      <c r="D471" s="1"/>
    </row>
    <row r="472" spans="4:4" ht="15.75" customHeight="1" x14ac:dyDescent="0.25">
      <c r="D472" s="1"/>
    </row>
    <row r="473" spans="4:4" ht="15.75" customHeight="1" x14ac:dyDescent="0.25">
      <c r="D473" s="1"/>
    </row>
    <row r="474" spans="4:4" ht="15.75" customHeight="1" x14ac:dyDescent="0.25">
      <c r="D474" s="1"/>
    </row>
    <row r="475" spans="4:4" ht="15.75" customHeight="1" x14ac:dyDescent="0.25">
      <c r="D475" s="1"/>
    </row>
    <row r="476" spans="4:4" ht="15.75" customHeight="1" x14ac:dyDescent="0.25">
      <c r="D476" s="1"/>
    </row>
    <row r="477" spans="4:4" ht="15.75" customHeight="1" x14ac:dyDescent="0.25">
      <c r="D477" s="1"/>
    </row>
    <row r="478" spans="4:4" ht="15.75" customHeight="1" x14ac:dyDescent="0.25">
      <c r="D478" s="1"/>
    </row>
    <row r="479" spans="4:4" ht="15.75" customHeight="1" x14ac:dyDescent="0.25">
      <c r="D479" s="1"/>
    </row>
    <row r="480" spans="4:4" ht="15.75" customHeight="1" x14ac:dyDescent="0.25">
      <c r="D480" s="1"/>
    </row>
    <row r="481" spans="4:4" ht="15.75" customHeight="1" x14ac:dyDescent="0.25">
      <c r="D481" s="1"/>
    </row>
    <row r="482" spans="4:4" ht="15.75" customHeight="1" x14ac:dyDescent="0.25">
      <c r="D482" s="1"/>
    </row>
    <row r="483" spans="4:4" ht="15.75" customHeight="1" x14ac:dyDescent="0.25">
      <c r="D483" s="1"/>
    </row>
    <row r="484" spans="4:4" ht="15.75" customHeight="1" x14ac:dyDescent="0.25">
      <c r="D484" s="1"/>
    </row>
    <row r="485" spans="4:4" ht="15.75" customHeight="1" x14ac:dyDescent="0.25">
      <c r="D485" s="1"/>
    </row>
    <row r="486" spans="4:4" ht="15.75" customHeight="1" x14ac:dyDescent="0.25">
      <c r="D486" s="1"/>
    </row>
    <row r="487" spans="4:4" ht="15.75" customHeight="1" x14ac:dyDescent="0.25">
      <c r="D487" s="1"/>
    </row>
    <row r="488" spans="4:4" ht="15.75" customHeight="1" x14ac:dyDescent="0.25">
      <c r="D488" s="1"/>
    </row>
    <row r="489" spans="4:4" ht="15.75" customHeight="1" x14ac:dyDescent="0.25">
      <c r="D489" s="1"/>
    </row>
    <row r="490" spans="4:4" ht="15.75" customHeight="1" x14ac:dyDescent="0.25">
      <c r="D490" s="1"/>
    </row>
    <row r="491" spans="4:4" ht="15.75" customHeight="1" x14ac:dyDescent="0.25">
      <c r="D491" s="1"/>
    </row>
    <row r="492" spans="4:4" ht="15.75" customHeight="1" x14ac:dyDescent="0.25">
      <c r="D492" s="1"/>
    </row>
    <row r="493" spans="4:4" ht="15.75" customHeight="1" x14ac:dyDescent="0.25">
      <c r="D493" s="1"/>
    </row>
    <row r="494" spans="4:4" ht="15.75" customHeight="1" x14ac:dyDescent="0.25">
      <c r="D494" s="1"/>
    </row>
    <row r="495" spans="4:4" ht="15.75" customHeight="1" x14ac:dyDescent="0.25">
      <c r="D495" s="1"/>
    </row>
    <row r="496" spans="4:4" ht="15.75" customHeight="1" x14ac:dyDescent="0.25">
      <c r="D496" s="1"/>
    </row>
    <row r="497" spans="4:4" ht="15.75" customHeight="1" x14ac:dyDescent="0.25">
      <c r="D497" s="1"/>
    </row>
    <row r="498" spans="4:4" ht="15.75" customHeight="1" x14ac:dyDescent="0.25">
      <c r="D498" s="1"/>
    </row>
    <row r="499" spans="4:4" ht="15.75" customHeight="1" x14ac:dyDescent="0.25">
      <c r="D499" s="1"/>
    </row>
    <row r="500" spans="4:4" ht="15.75" customHeight="1" x14ac:dyDescent="0.25">
      <c r="D500" s="1"/>
    </row>
    <row r="501" spans="4:4" ht="15.75" customHeight="1" x14ac:dyDescent="0.25">
      <c r="D501" s="1"/>
    </row>
    <row r="502" spans="4:4" ht="15.75" customHeight="1" x14ac:dyDescent="0.25">
      <c r="D502" s="1"/>
    </row>
    <row r="503" spans="4:4" ht="15.75" customHeight="1" x14ac:dyDescent="0.25">
      <c r="D503" s="1"/>
    </row>
    <row r="504" spans="4:4" ht="15.75" customHeight="1" x14ac:dyDescent="0.25">
      <c r="D504" s="1"/>
    </row>
    <row r="505" spans="4:4" ht="15.75" customHeight="1" x14ac:dyDescent="0.25">
      <c r="D505" s="1"/>
    </row>
    <row r="506" spans="4:4" ht="15.75" customHeight="1" x14ac:dyDescent="0.25">
      <c r="D506" s="1"/>
    </row>
    <row r="507" spans="4:4" ht="15.75" customHeight="1" x14ac:dyDescent="0.25">
      <c r="D507" s="1"/>
    </row>
    <row r="508" spans="4:4" ht="15.75" customHeight="1" x14ac:dyDescent="0.25">
      <c r="D508" s="1"/>
    </row>
    <row r="509" spans="4:4" ht="15.75" customHeight="1" x14ac:dyDescent="0.25">
      <c r="D509" s="1"/>
    </row>
    <row r="510" spans="4:4" ht="15.75" customHeight="1" x14ac:dyDescent="0.25">
      <c r="D510" s="1"/>
    </row>
    <row r="511" spans="4:4" ht="15.75" customHeight="1" x14ac:dyDescent="0.25">
      <c r="D511" s="1"/>
    </row>
    <row r="512" spans="4:4" ht="15.75" customHeight="1" x14ac:dyDescent="0.25">
      <c r="D512" s="1"/>
    </row>
    <row r="513" spans="4:4" ht="15.75" customHeight="1" x14ac:dyDescent="0.25">
      <c r="D513" s="1"/>
    </row>
    <row r="514" spans="4:4" ht="15.75" customHeight="1" x14ac:dyDescent="0.25">
      <c r="D514" s="1"/>
    </row>
    <row r="515" spans="4:4" ht="15.75" customHeight="1" x14ac:dyDescent="0.25">
      <c r="D515" s="1"/>
    </row>
    <row r="516" spans="4:4" ht="15.75" customHeight="1" x14ac:dyDescent="0.25">
      <c r="D516" s="1"/>
    </row>
    <row r="517" spans="4:4" ht="15.75" customHeight="1" x14ac:dyDescent="0.25">
      <c r="D517" s="1"/>
    </row>
    <row r="518" spans="4:4" ht="15.75" customHeight="1" x14ac:dyDescent="0.25">
      <c r="D518" s="1"/>
    </row>
    <row r="519" spans="4:4" ht="15.75" customHeight="1" x14ac:dyDescent="0.25">
      <c r="D519" s="1"/>
    </row>
    <row r="520" spans="4:4" ht="15.75" customHeight="1" x14ac:dyDescent="0.25">
      <c r="D520" s="1"/>
    </row>
    <row r="521" spans="4:4" ht="15.75" customHeight="1" x14ac:dyDescent="0.25">
      <c r="D521" s="1"/>
    </row>
    <row r="522" spans="4:4" ht="15.75" customHeight="1" x14ac:dyDescent="0.25">
      <c r="D522" s="1"/>
    </row>
    <row r="523" spans="4:4" ht="15.75" customHeight="1" x14ac:dyDescent="0.25">
      <c r="D523" s="1"/>
    </row>
    <row r="524" spans="4:4" ht="15.75" customHeight="1" x14ac:dyDescent="0.25">
      <c r="D524" s="1"/>
    </row>
    <row r="525" spans="4:4" ht="15.75" customHeight="1" x14ac:dyDescent="0.25">
      <c r="D525" s="1"/>
    </row>
    <row r="526" spans="4:4" ht="15.75" customHeight="1" x14ac:dyDescent="0.25">
      <c r="D526" s="1"/>
    </row>
    <row r="527" spans="4:4" ht="15.75" customHeight="1" x14ac:dyDescent="0.25">
      <c r="D527" s="1"/>
    </row>
    <row r="528" spans="4:4" ht="15.75" customHeight="1" x14ac:dyDescent="0.25">
      <c r="D528" s="1"/>
    </row>
    <row r="529" spans="4:4" ht="15.75" customHeight="1" x14ac:dyDescent="0.25">
      <c r="D529" s="1"/>
    </row>
    <row r="530" spans="4:4" ht="15.75" customHeight="1" x14ac:dyDescent="0.25">
      <c r="D530" s="1"/>
    </row>
    <row r="531" spans="4:4" ht="15.75" customHeight="1" x14ac:dyDescent="0.25">
      <c r="D531" s="1"/>
    </row>
    <row r="532" spans="4:4" ht="15.75" customHeight="1" x14ac:dyDescent="0.25">
      <c r="D532" s="1"/>
    </row>
    <row r="533" spans="4:4" ht="15.75" customHeight="1" x14ac:dyDescent="0.25">
      <c r="D533" s="1"/>
    </row>
    <row r="534" spans="4:4" ht="15.75" customHeight="1" x14ac:dyDescent="0.25">
      <c r="D534" s="1"/>
    </row>
    <row r="535" spans="4:4" ht="15.75" customHeight="1" x14ac:dyDescent="0.25">
      <c r="D535" s="1"/>
    </row>
    <row r="536" spans="4:4" ht="15.75" customHeight="1" x14ac:dyDescent="0.25">
      <c r="D536" s="1"/>
    </row>
    <row r="537" spans="4:4" ht="15.75" customHeight="1" x14ac:dyDescent="0.25">
      <c r="D537" s="1"/>
    </row>
    <row r="538" spans="4:4" ht="15.75" customHeight="1" x14ac:dyDescent="0.25">
      <c r="D538" s="1"/>
    </row>
    <row r="539" spans="4:4" ht="15.75" customHeight="1" x14ac:dyDescent="0.25">
      <c r="D539" s="1"/>
    </row>
    <row r="540" spans="4:4" ht="15.75" customHeight="1" x14ac:dyDescent="0.25">
      <c r="D540" s="1"/>
    </row>
    <row r="541" spans="4:4" ht="15.75" customHeight="1" x14ac:dyDescent="0.25">
      <c r="D541" s="1"/>
    </row>
    <row r="542" spans="4:4" ht="15.75" customHeight="1" x14ac:dyDescent="0.25">
      <c r="D542" s="1"/>
    </row>
    <row r="543" spans="4:4" ht="15.75" customHeight="1" x14ac:dyDescent="0.25">
      <c r="D543" s="1"/>
    </row>
    <row r="544" spans="4:4" ht="15.75" customHeight="1" x14ac:dyDescent="0.25">
      <c r="D544" s="1"/>
    </row>
    <row r="545" spans="4:4" ht="15.75" customHeight="1" x14ac:dyDescent="0.25">
      <c r="D545" s="1"/>
    </row>
    <row r="546" spans="4:4" ht="15.75" customHeight="1" x14ac:dyDescent="0.25">
      <c r="D546" s="1"/>
    </row>
    <row r="547" spans="4:4" ht="15.75" customHeight="1" x14ac:dyDescent="0.25">
      <c r="D547" s="1"/>
    </row>
    <row r="548" spans="4:4" ht="15.75" customHeight="1" x14ac:dyDescent="0.25">
      <c r="D548" s="1"/>
    </row>
    <row r="549" spans="4:4" ht="15.75" customHeight="1" x14ac:dyDescent="0.25">
      <c r="D549" s="1"/>
    </row>
    <row r="550" spans="4:4" ht="15.75" customHeight="1" x14ac:dyDescent="0.25">
      <c r="D550" s="1"/>
    </row>
    <row r="551" spans="4:4" ht="15.75" customHeight="1" x14ac:dyDescent="0.25">
      <c r="D551" s="1"/>
    </row>
    <row r="552" spans="4:4" ht="15.75" customHeight="1" x14ac:dyDescent="0.25">
      <c r="D552" s="1"/>
    </row>
    <row r="553" spans="4:4" ht="15.75" customHeight="1" x14ac:dyDescent="0.25">
      <c r="D553" s="1"/>
    </row>
    <row r="554" spans="4:4" ht="15.75" customHeight="1" x14ac:dyDescent="0.25">
      <c r="D554" s="1"/>
    </row>
    <row r="555" spans="4:4" ht="15.75" customHeight="1" x14ac:dyDescent="0.25">
      <c r="D555" s="1"/>
    </row>
    <row r="556" spans="4:4" ht="15.75" customHeight="1" x14ac:dyDescent="0.25">
      <c r="D556" s="1"/>
    </row>
    <row r="557" spans="4:4" ht="15.75" customHeight="1" x14ac:dyDescent="0.25">
      <c r="D557" s="1"/>
    </row>
    <row r="558" spans="4:4" ht="15.75" customHeight="1" x14ac:dyDescent="0.25">
      <c r="D558" s="1"/>
    </row>
    <row r="559" spans="4:4" ht="15.75" customHeight="1" x14ac:dyDescent="0.25">
      <c r="D559" s="1"/>
    </row>
    <row r="560" spans="4:4" ht="15.75" customHeight="1" x14ac:dyDescent="0.25">
      <c r="D560" s="1"/>
    </row>
    <row r="561" spans="4:4" ht="15.75" customHeight="1" x14ac:dyDescent="0.25">
      <c r="D561" s="1"/>
    </row>
    <row r="562" spans="4:4" ht="15.75" customHeight="1" x14ac:dyDescent="0.25">
      <c r="D562" s="1"/>
    </row>
    <row r="563" spans="4:4" ht="15.75" customHeight="1" x14ac:dyDescent="0.25">
      <c r="D563" s="1"/>
    </row>
    <row r="564" spans="4:4" ht="15.75" customHeight="1" x14ac:dyDescent="0.25">
      <c r="D564" s="1"/>
    </row>
    <row r="565" spans="4:4" ht="15.75" customHeight="1" x14ac:dyDescent="0.25">
      <c r="D565" s="1"/>
    </row>
    <row r="566" spans="4:4" ht="15.75" customHeight="1" x14ac:dyDescent="0.25">
      <c r="D566" s="1"/>
    </row>
    <row r="567" spans="4:4" ht="15.75" customHeight="1" x14ac:dyDescent="0.25">
      <c r="D567" s="1"/>
    </row>
    <row r="568" spans="4:4" ht="15.75" customHeight="1" x14ac:dyDescent="0.25">
      <c r="D568" s="1"/>
    </row>
    <row r="569" spans="4:4" ht="15.75" customHeight="1" x14ac:dyDescent="0.25">
      <c r="D569" s="1"/>
    </row>
    <row r="570" spans="4:4" ht="15.75" customHeight="1" x14ac:dyDescent="0.25">
      <c r="D570" s="1"/>
    </row>
    <row r="571" spans="4:4" ht="15.75" customHeight="1" x14ac:dyDescent="0.25">
      <c r="D571" s="1"/>
    </row>
    <row r="572" spans="4:4" ht="15.75" customHeight="1" x14ac:dyDescent="0.25">
      <c r="D572" s="1"/>
    </row>
    <row r="573" spans="4:4" ht="15.75" customHeight="1" x14ac:dyDescent="0.25">
      <c r="D573" s="1"/>
    </row>
    <row r="574" spans="4:4" ht="15.75" customHeight="1" x14ac:dyDescent="0.25">
      <c r="D574" s="1"/>
    </row>
    <row r="575" spans="4:4" ht="15.75" customHeight="1" x14ac:dyDescent="0.25">
      <c r="D575" s="1"/>
    </row>
    <row r="576" spans="4:4" ht="15.75" customHeight="1" x14ac:dyDescent="0.25">
      <c r="D576" s="1"/>
    </row>
    <row r="577" spans="4:4" ht="15.75" customHeight="1" x14ac:dyDescent="0.25">
      <c r="D577" s="1"/>
    </row>
    <row r="578" spans="4:4" ht="15.75" customHeight="1" x14ac:dyDescent="0.25">
      <c r="D578" s="1"/>
    </row>
    <row r="579" spans="4:4" ht="15.75" customHeight="1" x14ac:dyDescent="0.25">
      <c r="D579" s="1"/>
    </row>
    <row r="580" spans="4:4" ht="15.75" customHeight="1" x14ac:dyDescent="0.25">
      <c r="D580" s="1"/>
    </row>
    <row r="581" spans="4:4" ht="15.75" customHeight="1" x14ac:dyDescent="0.25">
      <c r="D581" s="1"/>
    </row>
    <row r="582" spans="4:4" ht="15.75" customHeight="1" x14ac:dyDescent="0.25">
      <c r="D582" s="1"/>
    </row>
    <row r="583" spans="4:4" ht="15.75" customHeight="1" x14ac:dyDescent="0.25">
      <c r="D583" s="1"/>
    </row>
    <row r="584" spans="4:4" ht="15.75" customHeight="1" x14ac:dyDescent="0.25">
      <c r="D584" s="1"/>
    </row>
    <row r="585" spans="4:4" ht="15.75" customHeight="1" x14ac:dyDescent="0.25">
      <c r="D585" s="1"/>
    </row>
    <row r="586" spans="4:4" ht="15.75" customHeight="1" x14ac:dyDescent="0.25">
      <c r="D586" s="1"/>
    </row>
    <row r="587" spans="4:4" ht="15.75" customHeight="1" x14ac:dyDescent="0.25">
      <c r="D587" s="1"/>
    </row>
    <row r="588" spans="4:4" ht="15.75" customHeight="1" x14ac:dyDescent="0.25">
      <c r="D588" s="1"/>
    </row>
    <row r="589" spans="4:4" ht="15.75" customHeight="1" x14ac:dyDescent="0.25">
      <c r="D589" s="1"/>
    </row>
    <row r="590" spans="4:4" ht="15.75" customHeight="1" x14ac:dyDescent="0.25">
      <c r="D590" s="1"/>
    </row>
    <row r="591" spans="4:4" ht="15.75" customHeight="1" x14ac:dyDescent="0.25">
      <c r="D591" s="1"/>
    </row>
    <row r="592" spans="4:4" ht="15.75" customHeight="1" x14ac:dyDescent="0.25">
      <c r="D592" s="1"/>
    </row>
    <row r="593" spans="4:4" ht="15.75" customHeight="1" x14ac:dyDescent="0.25">
      <c r="D593" s="1"/>
    </row>
    <row r="594" spans="4:4" ht="15.75" customHeight="1" x14ac:dyDescent="0.25">
      <c r="D594" s="1"/>
    </row>
    <row r="595" spans="4:4" ht="15.75" customHeight="1" x14ac:dyDescent="0.25">
      <c r="D595" s="1"/>
    </row>
    <row r="596" spans="4:4" ht="15.75" customHeight="1" x14ac:dyDescent="0.25">
      <c r="D596" s="1"/>
    </row>
    <row r="597" spans="4:4" ht="15.75" customHeight="1" x14ac:dyDescent="0.25">
      <c r="D597" s="1"/>
    </row>
    <row r="598" spans="4:4" ht="15.75" customHeight="1" x14ac:dyDescent="0.25">
      <c r="D598" s="1"/>
    </row>
    <row r="599" spans="4:4" ht="15.75" customHeight="1" x14ac:dyDescent="0.25">
      <c r="D599" s="1"/>
    </row>
    <row r="600" spans="4:4" ht="15.75" customHeight="1" x14ac:dyDescent="0.25">
      <c r="D600" s="1"/>
    </row>
    <row r="601" spans="4:4" ht="15.75" customHeight="1" x14ac:dyDescent="0.25">
      <c r="D601" s="1"/>
    </row>
    <row r="602" spans="4:4" ht="15.75" customHeight="1" x14ac:dyDescent="0.25">
      <c r="D602" s="1"/>
    </row>
    <row r="603" spans="4:4" ht="15.75" customHeight="1" x14ac:dyDescent="0.25">
      <c r="D603" s="1"/>
    </row>
    <row r="604" spans="4:4" ht="15.75" customHeight="1" x14ac:dyDescent="0.25">
      <c r="D604" s="1"/>
    </row>
    <row r="605" spans="4:4" ht="15.75" customHeight="1" x14ac:dyDescent="0.25">
      <c r="D605" s="1"/>
    </row>
    <row r="606" spans="4:4" ht="15.75" customHeight="1" x14ac:dyDescent="0.25">
      <c r="D606" s="1"/>
    </row>
    <row r="607" spans="4:4" ht="15.75" customHeight="1" x14ac:dyDescent="0.25">
      <c r="D607" s="1"/>
    </row>
    <row r="608" spans="4:4" ht="15.75" customHeight="1" x14ac:dyDescent="0.25">
      <c r="D608" s="1"/>
    </row>
    <row r="609" spans="4:4" ht="15.75" customHeight="1" x14ac:dyDescent="0.25">
      <c r="D609" s="1"/>
    </row>
    <row r="610" spans="4:4" ht="15.75" customHeight="1" x14ac:dyDescent="0.25">
      <c r="D610" s="1"/>
    </row>
    <row r="611" spans="4:4" ht="15.75" customHeight="1" x14ac:dyDescent="0.25">
      <c r="D611" s="1"/>
    </row>
    <row r="612" spans="4:4" ht="15.75" customHeight="1" x14ac:dyDescent="0.25">
      <c r="D612" s="1"/>
    </row>
    <row r="613" spans="4:4" ht="15.75" customHeight="1" x14ac:dyDescent="0.25">
      <c r="D613" s="1"/>
    </row>
    <row r="614" spans="4:4" ht="15.75" customHeight="1" x14ac:dyDescent="0.25">
      <c r="D614" s="1"/>
    </row>
    <row r="615" spans="4:4" ht="15.75" customHeight="1" x14ac:dyDescent="0.25">
      <c r="D615" s="1"/>
    </row>
    <row r="616" spans="4:4" ht="15.75" customHeight="1" x14ac:dyDescent="0.25">
      <c r="D616" s="1"/>
    </row>
    <row r="617" spans="4:4" ht="15.75" customHeight="1" x14ac:dyDescent="0.25">
      <c r="D617" s="1"/>
    </row>
    <row r="618" spans="4:4" ht="15.75" customHeight="1" x14ac:dyDescent="0.25">
      <c r="D618" s="1"/>
    </row>
    <row r="619" spans="4:4" ht="15.75" customHeight="1" x14ac:dyDescent="0.25">
      <c r="D619" s="1"/>
    </row>
    <row r="620" spans="4:4" ht="15.75" customHeight="1" x14ac:dyDescent="0.25">
      <c r="D620" s="1"/>
    </row>
    <row r="621" spans="4:4" ht="15.75" customHeight="1" x14ac:dyDescent="0.25">
      <c r="D621" s="1"/>
    </row>
    <row r="622" spans="4:4" ht="15.75" customHeight="1" x14ac:dyDescent="0.25">
      <c r="D622" s="1"/>
    </row>
    <row r="623" spans="4:4" ht="15.75" customHeight="1" x14ac:dyDescent="0.25">
      <c r="D623" s="1"/>
    </row>
    <row r="624" spans="4:4" ht="15.75" customHeight="1" x14ac:dyDescent="0.25">
      <c r="D624" s="1"/>
    </row>
    <row r="625" spans="4:4" ht="15.75" customHeight="1" x14ac:dyDescent="0.25">
      <c r="D625" s="1"/>
    </row>
    <row r="626" spans="4:4" ht="15.75" customHeight="1" x14ac:dyDescent="0.25">
      <c r="D626" s="1"/>
    </row>
    <row r="627" spans="4:4" ht="15.75" customHeight="1" x14ac:dyDescent="0.25">
      <c r="D627" s="1"/>
    </row>
    <row r="628" spans="4:4" ht="15.75" customHeight="1" x14ac:dyDescent="0.25">
      <c r="D628" s="1"/>
    </row>
    <row r="629" spans="4:4" ht="15.75" customHeight="1" x14ac:dyDescent="0.25">
      <c r="D629" s="1"/>
    </row>
    <row r="630" spans="4:4" ht="15.75" customHeight="1" x14ac:dyDescent="0.25">
      <c r="D630" s="1"/>
    </row>
    <row r="631" spans="4:4" ht="15.75" customHeight="1" x14ac:dyDescent="0.25">
      <c r="D631" s="1"/>
    </row>
    <row r="632" spans="4:4" ht="15.75" customHeight="1" x14ac:dyDescent="0.25">
      <c r="D632" s="1"/>
    </row>
    <row r="633" spans="4:4" ht="15.75" customHeight="1" x14ac:dyDescent="0.25">
      <c r="D633" s="1"/>
    </row>
    <row r="634" spans="4:4" ht="15.75" customHeight="1" x14ac:dyDescent="0.25">
      <c r="D634" s="1"/>
    </row>
    <row r="635" spans="4:4" ht="15.75" customHeight="1" x14ac:dyDescent="0.25">
      <c r="D635" s="1"/>
    </row>
    <row r="636" spans="4:4" ht="15.75" customHeight="1" x14ac:dyDescent="0.25">
      <c r="D636" s="1"/>
    </row>
    <row r="637" spans="4:4" ht="15.75" customHeight="1" x14ac:dyDescent="0.25">
      <c r="D637" s="1"/>
    </row>
    <row r="638" spans="4:4" ht="15.75" customHeight="1" x14ac:dyDescent="0.25">
      <c r="D638" s="1"/>
    </row>
    <row r="639" spans="4:4" ht="15.75" customHeight="1" x14ac:dyDescent="0.25">
      <c r="D639" s="1"/>
    </row>
    <row r="640" spans="4:4" ht="15.75" customHeight="1" x14ac:dyDescent="0.25">
      <c r="D640" s="1"/>
    </row>
    <row r="641" spans="4:4" ht="15.75" customHeight="1" x14ac:dyDescent="0.25">
      <c r="D641" s="1"/>
    </row>
    <row r="642" spans="4:4" ht="15.75" customHeight="1" x14ac:dyDescent="0.25">
      <c r="D642" s="1"/>
    </row>
    <row r="643" spans="4:4" ht="15.75" customHeight="1" x14ac:dyDescent="0.25">
      <c r="D643" s="1"/>
    </row>
    <row r="644" spans="4:4" ht="15.75" customHeight="1" x14ac:dyDescent="0.25">
      <c r="D644" s="1"/>
    </row>
    <row r="645" spans="4:4" ht="15.75" customHeight="1" x14ac:dyDescent="0.25">
      <c r="D645" s="1"/>
    </row>
    <row r="646" spans="4:4" ht="15.75" customHeight="1" x14ac:dyDescent="0.25">
      <c r="D646" s="1"/>
    </row>
    <row r="647" spans="4:4" ht="15.75" customHeight="1" x14ac:dyDescent="0.25">
      <c r="D647" s="1"/>
    </row>
    <row r="648" spans="4:4" ht="15.75" customHeight="1" x14ac:dyDescent="0.25">
      <c r="D648" s="1"/>
    </row>
    <row r="649" spans="4:4" ht="15.75" customHeight="1" x14ac:dyDescent="0.25">
      <c r="D649" s="1"/>
    </row>
    <row r="650" spans="4:4" ht="15.75" customHeight="1" x14ac:dyDescent="0.25">
      <c r="D650" s="1"/>
    </row>
    <row r="651" spans="4:4" ht="15.75" customHeight="1" x14ac:dyDescent="0.25">
      <c r="D651" s="1"/>
    </row>
    <row r="652" spans="4:4" ht="15.75" customHeight="1" x14ac:dyDescent="0.25">
      <c r="D652" s="1"/>
    </row>
    <row r="653" spans="4:4" ht="15.75" customHeight="1" x14ac:dyDescent="0.25">
      <c r="D653" s="1"/>
    </row>
    <row r="654" spans="4:4" ht="15.75" customHeight="1" x14ac:dyDescent="0.25">
      <c r="D654" s="1"/>
    </row>
    <row r="655" spans="4:4" ht="15.75" customHeight="1" x14ac:dyDescent="0.25">
      <c r="D655" s="1"/>
    </row>
    <row r="656" spans="4:4" ht="15.75" customHeight="1" x14ac:dyDescent="0.25">
      <c r="D656" s="1"/>
    </row>
    <row r="657" spans="4:4" ht="15.75" customHeight="1" x14ac:dyDescent="0.25">
      <c r="D657" s="1"/>
    </row>
    <row r="658" spans="4:4" ht="15.75" customHeight="1" x14ac:dyDescent="0.25">
      <c r="D658" s="1"/>
    </row>
    <row r="659" spans="4:4" ht="15.75" customHeight="1" x14ac:dyDescent="0.25">
      <c r="D659" s="1"/>
    </row>
    <row r="660" spans="4:4" ht="15.75" customHeight="1" x14ac:dyDescent="0.25">
      <c r="D660" s="1"/>
    </row>
    <row r="661" spans="4:4" ht="15.75" customHeight="1" x14ac:dyDescent="0.25">
      <c r="D661" s="1"/>
    </row>
    <row r="662" spans="4:4" ht="15.75" customHeight="1" x14ac:dyDescent="0.25">
      <c r="D662" s="1"/>
    </row>
    <row r="663" spans="4:4" ht="15.75" customHeight="1" x14ac:dyDescent="0.25">
      <c r="D663" s="1"/>
    </row>
    <row r="664" spans="4:4" ht="15.75" customHeight="1" x14ac:dyDescent="0.25">
      <c r="D664" s="1"/>
    </row>
    <row r="665" spans="4:4" ht="15.75" customHeight="1" x14ac:dyDescent="0.25">
      <c r="D665" s="1"/>
    </row>
    <row r="666" spans="4:4" ht="15.75" customHeight="1" x14ac:dyDescent="0.25">
      <c r="D666" s="1"/>
    </row>
    <row r="667" spans="4:4" ht="15.75" customHeight="1" x14ac:dyDescent="0.25">
      <c r="D667" s="1"/>
    </row>
    <row r="668" spans="4:4" ht="15.75" customHeight="1" x14ac:dyDescent="0.25">
      <c r="D668" s="1"/>
    </row>
    <row r="669" spans="4:4" ht="15.75" customHeight="1" x14ac:dyDescent="0.25">
      <c r="D669" s="1"/>
    </row>
    <row r="670" spans="4:4" ht="15.75" customHeight="1" x14ac:dyDescent="0.25">
      <c r="D670" s="1"/>
    </row>
    <row r="671" spans="4:4" ht="15.75" customHeight="1" x14ac:dyDescent="0.25">
      <c r="D671" s="1"/>
    </row>
    <row r="672" spans="4:4" ht="15.75" customHeight="1" x14ac:dyDescent="0.25">
      <c r="D672" s="1"/>
    </row>
    <row r="673" spans="4:4" ht="15.75" customHeight="1" x14ac:dyDescent="0.25">
      <c r="D673" s="1"/>
    </row>
    <row r="674" spans="4:4" ht="15.75" customHeight="1" x14ac:dyDescent="0.25">
      <c r="D674" s="1"/>
    </row>
    <row r="675" spans="4:4" ht="15.75" customHeight="1" x14ac:dyDescent="0.25">
      <c r="D675" s="1"/>
    </row>
    <row r="676" spans="4:4" ht="15.75" customHeight="1" x14ac:dyDescent="0.25">
      <c r="D676" s="1"/>
    </row>
    <row r="677" spans="4:4" ht="15.75" customHeight="1" x14ac:dyDescent="0.25">
      <c r="D677" s="1"/>
    </row>
    <row r="678" spans="4:4" ht="15.75" customHeight="1" x14ac:dyDescent="0.25">
      <c r="D678" s="1"/>
    </row>
    <row r="679" spans="4:4" ht="15.75" customHeight="1" x14ac:dyDescent="0.25">
      <c r="D679" s="1"/>
    </row>
    <row r="680" spans="4:4" ht="15.75" customHeight="1" x14ac:dyDescent="0.25">
      <c r="D680" s="1"/>
    </row>
    <row r="681" spans="4:4" ht="15.75" customHeight="1" x14ac:dyDescent="0.25">
      <c r="D681" s="1"/>
    </row>
    <row r="682" spans="4:4" ht="15.75" customHeight="1" x14ac:dyDescent="0.25">
      <c r="D682" s="1"/>
    </row>
    <row r="683" spans="4:4" ht="15.75" customHeight="1" x14ac:dyDescent="0.25">
      <c r="D683" s="1"/>
    </row>
    <row r="684" spans="4:4" ht="15.75" customHeight="1" x14ac:dyDescent="0.25">
      <c r="D684" s="1"/>
    </row>
    <row r="685" spans="4:4" ht="15.75" customHeight="1" x14ac:dyDescent="0.25">
      <c r="D685" s="1"/>
    </row>
    <row r="686" spans="4:4" ht="15.75" customHeight="1" x14ac:dyDescent="0.25">
      <c r="D686" s="1"/>
    </row>
    <row r="687" spans="4:4" ht="15.75" customHeight="1" x14ac:dyDescent="0.25">
      <c r="D687" s="1"/>
    </row>
    <row r="688" spans="4:4" ht="15.75" customHeight="1" x14ac:dyDescent="0.25">
      <c r="D688" s="1"/>
    </row>
    <row r="689" spans="4:4" ht="15.75" customHeight="1" x14ac:dyDescent="0.25">
      <c r="D689" s="1"/>
    </row>
    <row r="690" spans="4:4" ht="15.75" customHeight="1" x14ac:dyDescent="0.25">
      <c r="D690" s="1"/>
    </row>
    <row r="691" spans="4:4" ht="15.75" customHeight="1" x14ac:dyDescent="0.25">
      <c r="D691" s="1"/>
    </row>
    <row r="692" spans="4:4" ht="15.75" customHeight="1" x14ac:dyDescent="0.25">
      <c r="D692" s="1"/>
    </row>
    <row r="693" spans="4:4" ht="15.75" customHeight="1" x14ac:dyDescent="0.25">
      <c r="D693" s="1"/>
    </row>
    <row r="694" spans="4:4" ht="15.75" customHeight="1" x14ac:dyDescent="0.25">
      <c r="D694" s="1"/>
    </row>
    <row r="695" spans="4:4" ht="15.75" customHeight="1" x14ac:dyDescent="0.25">
      <c r="D695" s="1"/>
    </row>
    <row r="696" spans="4:4" ht="15.75" customHeight="1" x14ac:dyDescent="0.25">
      <c r="D696" s="1"/>
    </row>
    <row r="697" spans="4:4" ht="15.75" customHeight="1" x14ac:dyDescent="0.25">
      <c r="D697" s="1"/>
    </row>
    <row r="698" spans="4:4" ht="15.75" customHeight="1" x14ac:dyDescent="0.25">
      <c r="D698" s="1"/>
    </row>
    <row r="699" spans="4:4" ht="15.75" customHeight="1" x14ac:dyDescent="0.25">
      <c r="D699" s="1"/>
    </row>
    <row r="700" spans="4:4" ht="15.75" customHeight="1" x14ac:dyDescent="0.25">
      <c r="D700" s="1"/>
    </row>
    <row r="701" spans="4:4" ht="15.75" customHeight="1" x14ac:dyDescent="0.25">
      <c r="D701" s="1"/>
    </row>
    <row r="702" spans="4:4" ht="15.75" customHeight="1" x14ac:dyDescent="0.25">
      <c r="D702" s="1"/>
    </row>
    <row r="703" spans="4:4" ht="15.75" customHeight="1" x14ac:dyDescent="0.25">
      <c r="D703" s="1"/>
    </row>
    <row r="704" spans="4:4" ht="15.75" customHeight="1" x14ac:dyDescent="0.25">
      <c r="D704" s="1"/>
    </row>
    <row r="705" spans="4:4" ht="15.75" customHeight="1" x14ac:dyDescent="0.25">
      <c r="D705" s="1"/>
    </row>
    <row r="706" spans="4:4" ht="15.75" customHeight="1" x14ac:dyDescent="0.25">
      <c r="D706" s="1"/>
    </row>
    <row r="707" spans="4:4" ht="15.75" customHeight="1" x14ac:dyDescent="0.25">
      <c r="D707" s="1"/>
    </row>
    <row r="708" spans="4:4" ht="15.75" customHeight="1" x14ac:dyDescent="0.25">
      <c r="D708" s="1"/>
    </row>
    <row r="709" spans="4:4" ht="15.75" customHeight="1" x14ac:dyDescent="0.25">
      <c r="D709" s="1"/>
    </row>
    <row r="710" spans="4:4" ht="15.75" customHeight="1" x14ac:dyDescent="0.25">
      <c r="D710" s="1"/>
    </row>
    <row r="711" spans="4:4" ht="15.75" customHeight="1" x14ac:dyDescent="0.25">
      <c r="D711" s="1"/>
    </row>
    <row r="712" spans="4:4" ht="15.75" customHeight="1" x14ac:dyDescent="0.25">
      <c r="D712" s="1"/>
    </row>
    <row r="713" spans="4:4" ht="15.75" customHeight="1" x14ac:dyDescent="0.25">
      <c r="D713" s="1"/>
    </row>
    <row r="714" spans="4:4" ht="15.75" customHeight="1" x14ac:dyDescent="0.25">
      <c r="D714" s="1"/>
    </row>
    <row r="715" spans="4:4" ht="15.75" customHeight="1" x14ac:dyDescent="0.25">
      <c r="D715" s="1"/>
    </row>
    <row r="716" spans="4:4" ht="15.75" customHeight="1" x14ac:dyDescent="0.25">
      <c r="D716" s="1"/>
    </row>
    <row r="717" spans="4:4" ht="15.75" customHeight="1" x14ac:dyDescent="0.25">
      <c r="D717" s="1"/>
    </row>
    <row r="718" spans="4:4" ht="15.75" customHeight="1" x14ac:dyDescent="0.25">
      <c r="D718" s="1"/>
    </row>
    <row r="719" spans="4:4" ht="15.75" customHeight="1" x14ac:dyDescent="0.25">
      <c r="D719" s="1"/>
    </row>
    <row r="720" spans="4:4" ht="15.75" customHeight="1" x14ac:dyDescent="0.25">
      <c r="D720" s="1"/>
    </row>
    <row r="721" spans="4:4" ht="15.75" customHeight="1" x14ac:dyDescent="0.25">
      <c r="D721" s="1"/>
    </row>
    <row r="722" spans="4:4" ht="15.75" customHeight="1" x14ac:dyDescent="0.25">
      <c r="D722" s="1"/>
    </row>
    <row r="723" spans="4:4" ht="15.75" customHeight="1" x14ac:dyDescent="0.25">
      <c r="D723" s="1"/>
    </row>
    <row r="724" spans="4:4" ht="15.75" customHeight="1" x14ac:dyDescent="0.25">
      <c r="D724" s="1"/>
    </row>
    <row r="725" spans="4:4" ht="15.75" customHeight="1" x14ac:dyDescent="0.25">
      <c r="D725" s="1"/>
    </row>
    <row r="726" spans="4:4" ht="15.75" customHeight="1" x14ac:dyDescent="0.25">
      <c r="D726" s="1"/>
    </row>
    <row r="727" spans="4:4" ht="15.75" customHeight="1" x14ac:dyDescent="0.25">
      <c r="D727" s="1"/>
    </row>
    <row r="728" spans="4:4" ht="15.75" customHeight="1" x14ac:dyDescent="0.25">
      <c r="D728" s="1"/>
    </row>
    <row r="729" spans="4:4" ht="15.75" customHeight="1" x14ac:dyDescent="0.25">
      <c r="D729" s="1"/>
    </row>
    <row r="730" spans="4:4" ht="15.75" customHeight="1" x14ac:dyDescent="0.25">
      <c r="D730" s="1"/>
    </row>
    <row r="731" spans="4:4" ht="15.75" customHeight="1" x14ac:dyDescent="0.25">
      <c r="D731" s="1"/>
    </row>
    <row r="732" spans="4:4" ht="15.75" customHeight="1" x14ac:dyDescent="0.25">
      <c r="D732" s="1"/>
    </row>
    <row r="733" spans="4:4" ht="15.75" customHeight="1" x14ac:dyDescent="0.25">
      <c r="D733" s="1"/>
    </row>
    <row r="734" spans="4:4" ht="15.75" customHeight="1" x14ac:dyDescent="0.25">
      <c r="D734" s="1"/>
    </row>
    <row r="735" spans="4:4" ht="15.75" customHeight="1" x14ac:dyDescent="0.25">
      <c r="D735" s="1"/>
    </row>
    <row r="736" spans="4:4" ht="15.75" customHeight="1" x14ac:dyDescent="0.25">
      <c r="D736" s="1"/>
    </row>
    <row r="737" spans="4:4" ht="15.75" customHeight="1" x14ac:dyDescent="0.25">
      <c r="D737" s="1"/>
    </row>
    <row r="738" spans="4:4" ht="15.75" customHeight="1" x14ac:dyDescent="0.25">
      <c r="D738" s="1"/>
    </row>
    <row r="739" spans="4:4" ht="15.75" customHeight="1" x14ac:dyDescent="0.25">
      <c r="D739" s="1"/>
    </row>
    <row r="740" spans="4:4" ht="15.75" customHeight="1" x14ac:dyDescent="0.25">
      <c r="D740" s="1"/>
    </row>
    <row r="741" spans="4:4" ht="15.75" customHeight="1" x14ac:dyDescent="0.25">
      <c r="D741" s="1"/>
    </row>
    <row r="742" spans="4:4" ht="15.75" customHeight="1" x14ac:dyDescent="0.25">
      <c r="D742" s="1"/>
    </row>
    <row r="743" spans="4:4" ht="15.75" customHeight="1" x14ac:dyDescent="0.25">
      <c r="D743" s="1"/>
    </row>
    <row r="744" spans="4:4" ht="15.75" customHeight="1" x14ac:dyDescent="0.25">
      <c r="D744" s="1"/>
    </row>
    <row r="745" spans="4:4" ht="15.75" customHeight="1" x14ac:dyDescent="0.25">
      <c r="D745" s="1"/>
    </row>
    <row r="746" spans="4:4" ht="15.75" customHeight="1" x14ac:dyDescent="0.25">
      <c r="D746" s="1"/>
    </row>
    <row r="747" spans="4:4" ht="15.75" customHeight="1" x14ac:dyDescent="0.25">
      <c r="D747" s="1"/>
    </row>
    <row r="748" spans="4:4" ht="15.75" customHeight="1" x14ac:dyDescent="0.25">
      <c r="D748" s="1"/>
    </row>
    <row r="749" spans="4:4" ht="15.75" customHeight="1" x14ac:dyDescent="0.25">
      <c r="D749" s="1"/>
    </row>
    <row r="750" spans="4:4" ht="15.75" customHeight="1" x14ac:dyDescent="0.25">
      <c r="D750" s="1"/>
    </row>
    <row r="751" spans="4:4" ht="15.75" customHeight="1" x14ac:dyDescent="0.25">
      <c r="D751" s="1"/>
    </row>
    <row r="752" spans="4:4" ht="15.75" customHeight="1" x14ac:dyDescent="0.25">
      <c r="D752" s="1"/>
    </row>
    <row r="753" spans="4:4" ht="15.75" customHeight="1" x14ac:dyDescent="0.25">
      <c r="D753" s="1"/>
    </row>
    <row r="754" spans="4:4" ht="15.75" customHeight="1" x14ac:dyDescent="0.25">
      <c r="D754" s="1"/>
    </row>
    <row r="755" spans="4:4" ht="15.75" customHeight="1" x14ac:dyDescent="0.25">
      <c r="D755" s="1"/>
    </row>
    <row r="756" spans="4:4" ht="15.75" customHeight="1" x14ac:dyDescent="0.25">
      <c r="D756" s="1"/>
    </row>
    <row r="757" spans="4:4" ht="15.75" customHeight="1" x14ac:dyDescent="0.25">
      <c r="D757" s="1"/>
    </row>
    <row r="758" spans="4:4" ht="15.75" customHeight="1" x14ac:dyDescent="0.25">
      <c r="D758" s="1"/>
    </row>
    <row r="759" spans="4:4" ht="15.75" customHeight="1" x14ac:dyDescent="0.25">
      <c r="D759" s="1"/>
    </row>
    <row r="760" spans="4:4" ht="15.75" customHeight="1" x14ac:dyDescent="0.25">
      <c r="D760" s="1"/>
    </row>
    <row r="761" spans="4:4" ht="15.75" customHeight="1" x14ac:dyDescent="0.25">
      <c r="D761" s="1"/>
    </row>
    <row r="762" spans="4:4" ht="15.75" customHeight="1" x14ac:dyDescent="0.25">
      <c r="D762" s="1"/>
    </row>
    <row r="763" spans="4:4" ht="15.75" customHeight="1" x14ac:dyDescent="0.25">
      <c r="D763" s="1"/>
    </row>
    <row r="764" spans="4:4" ht="15.75" customHeight="1" x14ac:dyDescent="0.25">
      <c r="D764" s="1"/>
    </row>
    <row r="765" spans="4:4" ht="15.75" customHeight="1" x14ac:dyDescent="0.25">
      <c r="D765" s="1"/>
    </row>
    <row r="766" spans="4:4" ht="15.75" customHeight="1" x14ac:dyDescent="0.25">
      <c r="D766" s="1"/>
    </row>
    <row r="767" spans="4:4" ht="15.75" customHeight="1" x14ac:dyDescent="0.25">
      <c r="D767" s="1"/>
    </row>
    <row r="768" spans="4:4" ht="15.75" customHeight="1" x14ac:dyDescent="0.25">
      <c r="D768" s="1"/>
    </row>
    <row r="769" spans="4:4" ht="15.75" customHeight="1" x14ac:dyDescent="0.25">
      <c r="D769" s="1"/>
    </row>
    <row r="770" spans="4:4" ht="15.75" customHeight="1" x14ac:dyDescent="0.25">
      <c r="D770" s="1"/>
    </row>
    <row r="771" spans="4:4" ht="15.75" customHeight="1" x14ac:dyDescent="0.25">
      <c r="D771" s="1"/>
    </row>
    <row r="772" spans="4:4" ht="15.75" customHeight="1" x14ac:dyDescent="0.25">
      <c r="D772" s="1"/>
    </row>
    <row r="773" spans="4:4" ht="15.75" customHeight="1" x14ac:dyDescent="0.25">
      <c r="D773" s="1"/>
    </row>
    <row r="774" spans="4:4" ht="15.75" customHeight="1" x14ac:dyDescent="0.25">
      <c r="D774" s="1"/>
    </row>
    <row r="775" spans="4:4" ht="15.75" customHeight="1" x14ac:dyDescent="0.25">
      <c r="D775" s="1"/>
    </row>
    <row r="776" spans="4:4" ht="15.75" customHeight="1" x14ac:dyDescent="0.25">
      <c r="D776" s="1"/>
    </row>
    <row r="777" spans="4:4" ht="15.75" customHeight="1" x14ac:dyDescent="0.25">
      <c r="D777" s="1"/>
    </row>
    <row r="778" spans="4:4" ht="15.75" customHeight="1" x14ac:dyDescent="0.25">
      <c r="D778" s="1"/>
    </row>
    <row r="779" spans="4:4" ht="15.75" customHeight="1" x14ac:dyDescent="0.25">
      <c r="D779" s="1"/>
    </row>
    <row r="780" spans="4:4" ht="15.75" customHeight="1" x14ac:dyDescent="0.25">
      <c r="D780" s="1"/>
    </row>
    <row r="781" spans="4:4" ht="15.75" customHeight="1" x14ac:dyDescent="0.25">
      <c r="D781" s="1"/>
    </row>
    <row r="782" spans="4:4" ht="15.75" customHeight="1" x14ac:dyDescent="0.25">
      <c r="D782" s="1"/>
    </row>
    <row r="783" spans="4:4" ht="15.75" customHeight="1" x14ac:dyDescent="0.25">
      <c r="D783" s="1"/>
    </row>
    <row r="784" spans="4:4" ht="15.75" customHeight="1" x14ac:dyDescent="0.25">
      <c r="D784" s="1"/>
    </row>
    <row r="785" spans="4:4" ht="15.75" customHeight="1" x14ac:dyDescent="0.25">
      <c r="D785" s="1"/>
    </row>
    <row r="786" spans="4:4" ht="15.75" customHeight="1" x14ac:dyDescent="0.25">
      <c r="D786" s="1"/>
    </row>
    <row r="787" spans="4:4" ht="15.75" customHeight="1" x14ac:dyDescent="0.25">
      <c r="D787" s="1"/>
    </row>
    <row r="788" spans="4:4" ht="15.75" customHeight="1" x14ac:dyDescent="0.25">
      <c r="D788" s="1"/>
    </row>
    <row r="789" spans="4:4" ht="15.75" customHeight="1" x14ac:dyDescent="0.25">
      <c r="D789" s="1"/>
    </row>
    <row r="790" spans="4:4" ht="15.75" customHeight="1" x14ac:dyDescent="0.25">
      <c r="D790" s="1"/>
    </row>
    <row r="791" spans="4:4" ht="15.75" customHeight="1" x14ac:dyDescent="0.25">
      <c r="D791" s="1"/>
    </row>
    <row r="792" spans="4:4" ht="15.75" customHeight="1" x14ac:dyDescent="0.25">
      <c r="D792" s="1"/>
    </row>
    <row r="793" spans="4:4" ht="15.75" customHeight="1" x14ac:dyDescent="0.25">
      <c r="D793" s="1"/>
    </row>
    <row r="794" spans="4:4" ht="15.75" customHeight="1" x14ac:dyDescent="0.25">
      <c r="D794" s="1"/>
    </row>
    <row r="795" spans="4:4" ht="15.75" customHeight="1" x14ac:dyDescent="0.25">
      <c r="D795" s="1"/>
    </row>
    <row r="796" spans="4:4" ht="15.75" customHeight="1" x14ac:dyDescent="0.25">
      <c r="D796" s="1"/>
    </row>
    <row r="797" spans="4:4" ht="15.75" customHeight="1" x14ac:dyDescent="0.25">
      <c r="D797" s="1"/>
    </row>
    <row r="798" spans="4:4" ht="15.75" customHeight="1" x14ac:dyDescent="0.25">
      <c r="D798" s="1"/>
    </row>
    <row r="799" spans="4:4" ht="15.75" customHeight="1" x14ac:dyDescent="0.25">
      <c r="D799" s="1"/>
    </row>
    <row r="800" spans="4:4" ht="15.75" customHeight="1" x14ac:dyDescent="0.25">
      <c r="D800" s="1"/>
    </row>
    <row r="801" spans="4:4" ht="15.75" customHeight="1" x14ac:dyDescent="0.25">
      <c r="D801" s="1"/>
    </row>
    <row r="802" spans="4:4" ht="15.75" customHeight="1" x14ac:dyDescent="0.25">
      <c r="D802" s="1"/>
    </row>
    <row r="803" spans="4:4" ht="15.75" customHeight="1" x14ac:dyDescent="0.25">
      <c r="D803" s="1"/>
    </row>
    <row r="804" spans="4:4" ht="15.75" customHeight="1" x14ac:dyDescent="0.25">
      <c r="D804" s="1"/>
    </row>
    <row r="805" spans="4:4" ht="15.75" customHeight="1" x14ac:dyDescent="0.25">
      <c r="D805" s="1"/>
    </row>
    <row r="806" spans="4:4" ht="15.75" customHeight="1" x14ac:dyDescent="0.25">
      <c r="D806" s="1"/>
    </row>
    <row r="807" spans="4:4" ht="15.75" customHeight="1" x14ac:dyDescent="0.25">
      <c r="D807" s="1"/>
    </row>
    <row r="808" spans="4:4" ht="15.75" customHeight="1" x14ac:dyDescent="0.25">
      <c r="D808" s="1"/>
    </row>
    <row r="809" spans="4:4" ht="15.75" customHeight="1" x14ac:dyDescent="0.25">
      <c r="D809" s="1"/>
    </row>
    <row r="810" spans="4:4" ht="15.75" customHeight="1" x14ac:dyDescent="0.25">
      <c r="D810" s="1"/>
    </row>
    <row r="811" spans="4:4" ht="15.75" customHeight="1" x14ac:dyDescent="0.25">
      <c r="D811" s="1"/>
    </row>
    <row r="812" spans="4:4" ht="15.75" customHeight="1" x14ac:dyDescent="0.25">
      <c r="D812" s="1"/>
    </row>
    <row r="813" spans="4:4" ht="15.75" customHeight="1" x14ac:dyDescent="0.25">
      <c r="D813" s="1"/>
    </row>
    <row r="814" spans="4:4" ht="15.75" customHeight="1" x14ac:dyDescent="0.25">
      <c r="D814" s="1"/>
    </row>
    <row r="815" spans="4:4" ht="15.75" customHeight="1" x14ac:dyDescent="0.25">
      <c r="D815" s="1"/>
    </row>
    <row r="816" spans="4:4" ht="15.75" customHeight="1" x14ac:dyDescent="0.25">
      <c r="D816" s="1"/>
    </row>
    <row r="817" spans="4:4" ht="15.75" customHeight="1" x14ac:dyDescent="0.25">
      <c r="D817" s="1"/>
    </row>
    <row r="818" spans="4:4" ht="15.75" customHeight="1" x14ac:dyDescent="0.25">
      <c r="D818" s="1"/>
    </row>
    <row r="819" spans="4:4" ht="15.75" customHeight="1" x14ac:dyDescent="0.25">
      <c r="D819" s="1"/>
    </row>
    <row r="820" spans="4:4" ht="15.75" customHeight="1" x14ac:dyDescent="0.25">
      <c r="D820" s="1"/>
    </row>
    <row r="821" spans="4:4" ht="15.75" customHeight="1" x14ac:dyDescent="0.25">
      <c r="D821" s="1"/>
    </row>
    <row r="822" spans="4:4" ht="15.75" customHeight="1" x14ac:dyDescent="0.25">
      <c r="D822" s="1"/>
    </row>
    <row r="823" spans="4:4" ht="15.75" customHeight="1" x14ac:dyDescent="0.25">
      <c r="D823" s="1"/>
    </row>
    <row r="824" spans="4:4" ht="15.75" customHeight="1" x14ac:dyDescent="0.25">
      <c r="D824" s="1"/>
    </row>
    <row r="825" spans="4:4" ht="15.75" customHeight="1" x14ac:dyDescent="0.25">
      <c r="D825" s="1"/>
    </row>
    <row r="826" spans="4:4" ht="15.75" customHeight="1" x14ac:dyDescent="0.25">
      <c r="D826" s="1"/>
    </row>
    <row r="827" spans="4:4" ht="15.75" customHeight="1" x14ac:dyDescent="0.25">
      <c r="D827" s="1"/>
    </row>
    <row r="828" spans="4:4" ht="15.75" customHeight="1" x14ac:dyDescent="0.25">
      <c r="D828" s="1"/>
    </row>
    <row r="829" spans="4:4" ht="15.75" customHeight="1" x14ac:dyDescent="0.25">
      <c r="D829" s="1"/>
    </row>
    <row r="830" spans="4:4" ht="15.75" customHeight="1" x14ac:dyDescent="0.25">
      <c r="D830" s="1"/>
    </row>
    <row r="831" spans="4:4" ht="15.75" customHeight="1" x14ac:dyDescent="0.25">
      <c r="D831" s="1"/>
    </row>
    <row r="832" spans="4:4" ht="15.75" customHeight="1" x14ac:dyDescent="0.25">
      <c r="D832" s="1"/>
    </row>
    <row r="833" spans="4:4" ht="15.75" customHeight="1" x14ac:dyDescent="0.25">
      <c r="D833" s="1"/>
    </row>
    <row r="834" spans="4:4" ht="15.75" customHeight="1" x14ac:dyDescent="0.25">
      <c r="D834" s="1"/>
    </row>
    <row r="835" spans="4:4" ht="15.75" customHeight="1" x14ac:dyDescent="0.25">
      <c r="D835" s="1"/>
    </row>
    <row r="836" spans="4:4" ht="15.75" customHeight="1" x14ac:dyDescent="0.25">
      <c r="D836" s="1"/>
    </row>
    <row r="837" spans="4:4" ht="15.75" customHeight="1" x14ac:dyDescent="0.25">
      <c r="D837" s="1"/>
    </row>
    <row r="838" spans="4:4" ht="15.75" customHeight="1" x14ac:dyDescent="0.25">
      <c r="D838" s="1"/>
    </row>
    <row r="839" spans="4:4" ht="15.75" customHeight="1" x14ac:dyDescent="0.25">
      <c r="D839" s="1"/>
    </row>
    <row r="840" spans="4:4" ht="15.75" customHeight="1" x14ac:dyDescent="0.25">
      <c r="D840" s="1"/>
    </row>
    <row r="841" spans="4:4" ht="15.75" customHeight="1" x14ac:dyDescent="0.25">
      <c r="D841" s="1"/>
    </row>
    <row r="842" spans="4:4" ht="15.75" customHeight="1" x14ac:dyDescent="0.25">
      <c r="D842" s="1"/>
    </row>
    <row r="843" spans="4:4" ht="15.75" customHeight="1" x14ac:dyDescent="0.25">
      <c r="D843" s="1"/>
    </row>
    <row r="844" spans="4:4" ht="15.75" customHeight="1" x14ac:dyDescent="0.25">
      <c r="D844" s="1"/>
    </row>
    <row r="845" spans="4:4" ht="15.75" customHeight="1" x14ac:dyDescent="0.25">
      <c r="D845" s="1"/>
    </row>
    <row r="846" spans="4:4" ht="15.75" customHeight="1" x14ac:dyDescent="0.25">
      <c r="D846" s="1"/>
    </row>
    <row r="847" spans="4:4" ht="15.75" customHeight="1" x14ac:dyDescent="0.25">
      <c r="D847" s="1"/>
    </row>
    <row r="848" spans="4:4" ht="15.75" customHeight="1" x14ac:dyDescent="0.25">
      <c r="D848" s="1"/>
    </row>
    <row r="849" spans="4:4" ht="15.75" customHeight="1" x14ac:dyDescent="0.25">
      <c r="D849" s="1"/>
    </row>
    <row r="850" spans="4:4" ht="15.75" customHeight="1" x14ac:dyDescent="0.25">
      <c r="D850" s="1"/>
    </row>
    <row r="851" spans="4:4" ht="15.75" customHeight="1" x14ac:dyDescent="0.25">
      <c r="D851" s="1"/>
    </row>
    <row r="852" spans="4:4" ht="15.75" customHeight="1" x14ac:dyDescent="0.25">
      <c r="D852" s="1"/>
    </row>
    <row r="853" spans="4:4" ht="15.75" customHeight="1" x14ac:dyDescent="0.25">
      <c r="D853" s="1"/>
    </row>
    <row r="854" spans="4:4" ht="15.75" customHeight="1" x14ac:dyDescent="0.25">
      <c r="D854" s="1"/>
    </row>
    <row r="855" spans="4:4" ht="15.75" customHeight="1" x14ac:dyDescent="0.25">
      <c r="D855" s="1"/>
    </row>
    <row r="856" spans="4:4" ht="15.75" customHeight="1" x14ac:dyDescent="0.25">
      <c r="D856" s="1"/>
    </row>
    <row r="857" spans="4:4" ht="15.75" customHeight="1" x14ac:dyDescent="0.25">
      <c r="D857" s="1"/>
    </row>
    <row r="858" spans="4:4" ht="15.75" customHeight="1" x14ac:dyDescent="0.25">
      <c r="D858" s="1"/>
    </row>
    <row r="859" spans="4:4" ht="15.75" customHeight="1" x14ac:dyDescent="0.25">
      <c r="D859" s="1"/>
    </row>
    <row r="860" spans="4:4" ht="15.75" customHeight="1" x14ac:dyDescent="0.25">
      <c r="D860" s="1"/>
    </row>
    <row r="861" spans="4:4" ht="15.75" customHeight="1" x14ac:dyDescent="0.25">
      <c r="D861" s="1"/>
    </row>
    <row r="862" spans="4:4" ht="15.75" customHeight="1" x14ac:dyDescent="0.25">
      <c r="D862" s="1"/>
    </row>
    <row r="863" spans="4:4" ht="15.75" customHeight="1" x14ac:dyDescent="0.25">
      <c r="D863" s="1"/>
    </row>
    <row r="864" spans="4:4" ht="15.75" customHeight="1" x14ac:dyDescent="0.25">
      <c r="D864" s="1"/>
    </row>
    <row r="865" spans="4:4" ht="15.75" customHeight="1" x14ac:dyDescent="0.25">
      <c r="D865" s="1"/>
    </row>
    <row r="866" spans="4:4" ht="15.75" customHeight="1" x14ac:dyDescent="0.25">
      <c r="D866" s="1"/>
    </row>
    <row r="867" spans="4:4" ht="15.75" customHeight="1" x14ac:dyDescent="0.25">
      <c r="D867" s="1"/>
    </row>
    <row r="868" spans="4:4" ht="15.75" customHeight="1" x14ac:dyDescent="0.25">
      <c r="D868" s="1"/>
    </row>
    <row r="869" spans="4:4" ht="15.75" customHeight="1" x14ac:dyDescent="0.25">
      <c r="D869" s="1"/>
    </row>
    <row r="870" spans="4:4" ht="15.75" customHeight="1" x14ac:dyDescent="0.25">
      <c r="D870" s="1"/>
    </row>
    <row r="871" spans="4:4" ht="15.75" customHeight="1" x14ac:dyDescent="0.25">
      <c r="D871" s="1"/>
    </row>
    <row r="872" spans="4:4" ht="15.75" customHeight="1" x14ac:dyDescent="0.25">
      <c r="D872" s="1"/>
    </row>
    <row r="873" spans="4:4" ht="15.75" customHeight="1" x14ac:dyDescent="0.25">
      <c r="D873" s="1"/>
    </row>
    <row r="874" spans="4:4" ht="15.75" customHeight="1" x14ac:dyDescent="0.25">
      <c r="D874" s="1"/>
    </row>
    <row r="875" spans="4:4" ht="15.75" customHeight="1" x14ac:dyDescent="0.25">
      <c r="D875" s="1"/>
    </row>
    <row r="876" spans="4:4" ht="15.75" customHeight="1" x14ac:dyDescent="0.25">
      <c r="D876" s="1"/>
    </row>
    <row r="877" spans="4:4" ht="15.75" customHeight="1" x14ac:dyDescent="0.25">
      <c r="D877" s="1"/>
    </row>
    <row r="878" spans="4:4" ht="15.75" customHeight="1" x14ac:dyDescent="0.25">
      <c r="D878" s="1"/>
    </row>
    <row r="879" spans="4:4" ht="15.75" customHeight="1" x14ac:dyDescent="0.25">
      <c r="D879" s="1"/>
    </row>
    <row r="880" spans="4:4" ht="15.75" customHeight="1" x14ac:dyDescent="0.25">
      <c r="D880" s="1"/>
    </row>
    <row r="881" spans="4:4" ht="15.75" customHeight="1" x14ac:dyDescent="0.25">
      <c r="D881" s="1"/>
    </row>
    <row r="882" spans="4:4" ht="15.75" customHeight="1" x14ac:dyDescent="0.25">
      <c r="D882" s="1"/>
    </row>
    <row r="883" spans="4:4" ht="15.75" customHeight="1" x14ac:dyDescent="0.25">
      <c r="D883" s="1"/>
    </row>
    <row r="884" spans="4:4" ht="15.75" customHeight="1" x14ac:dyDescent="0.25">
      <c r="D884" s="1"/>
    </row>
    <row r="885" spans="4:4" ht="15.75" customHeight="1" x14ac:dyDescent="0.25">
      <c r="D885" s="1"/>
    </row>
    <row r="886" spans="4:4" ht="15.75" customHeight="1" x14ac:dyDescent="0.25">
      <c r="D886" s="1"/>
    </row>
    <row r="887" spans="4:4" ht="15.75" customHeight="1" x14ac:dyDescent="0.25">
      <c r="D887" s="1"/>
    </row>
    <row r="888" spans="4:4" ht="15.75" customHeight="1" x14ac:dyDescent="0.25">
      <c r="D888" s="1"/>
    </row>
    <row r="889" spans="4:4" ht="15.75" customHeight="1" x14ac:dyDescent="0.25">
      <c r="D889" s="1"/>
    </row>
    <row r="890" spans="4:4" ht="15.75" customHeight="1" x14ac:dyDescent="0.25">
      <c r="D890" s="1"/>
    </row>
    <row r="891" spans="4:4" ht="15.75" customHeight="1" x14ac:dyDescent="0.25">
      <c r="D891" s="1"/>
    </row>
    <row r="892" spans="4:4" ht="15.75" customHeight="1" x14ac:dyDescent="0.25">
      <c r="D892" s="1"/>
    </row>
    <row r="893" spans="4:4" ht="15.75" customHeight="1" x14ac:dyDescent="0.25">
      <c r="D893" s="1"/>
    </row>
    <row r="894" spans="4:4" ht="15.75" customHeight="1" x14ac:dyDescent="0.25">
      <c r="D894" s="1"/>
    </row>
    <row r="895" spans="4:4" ht="15.75" customHeight="1" x14ac:dyDescent="0.25">
      <c r="D895" s="1"/>
    </row>
    <row r="896" spans="4:4" ht="15.75" customHeight="1" x14ac:dyDescent="0.25">
      <c r="D896" s="1"/>
    </row>
    <row r="897" spans="4:4" ht="15.75" customHeight="1" x14ac:dyDescent="0.25">
      <c r="D897" s="1"/>
    </row>
    <row r="898" spans="4:4" ht="15.75" customHeight="1" x14ac:dyDescent="0.25">
      <c r="D898" s="1"/>
    </row>
    <row r="899" spans="4:4" ht="15.75" customHeight="1" x14ac:dyDescent="0.25">
      <c r="D899" s="1"/>
    </row>
    <row r="900" spans="4:4" ht="15.75" customHeight="1" x14ac:dyDescent="0.25">
      <c r="D900" s="1"/>
    </row>
    <row r="901" spans="4:4" ht="15.75" customHeight="1" x14ac:dyDescent="0.25">
      <c r="D901" s="1"/>
    </row>
    <row r="902" spans="4:4" ht="15.75" customHeight="1" x14ac:dyDescent="0.25">
      <c r="D902" s="1"/>
    </row>
    <row r="903" spans="4:4" ht="15.75" customHeight="1" x14ac:dyDescent="0.25">
      <c r="D903" s="1"/>
    </row>
    <row r="904" spans="4:4" ht="15.75" customHeight="1" x14ac:dyDescent="0.25">
      <c r="D904" s="1"/>
    </row>
    <row r="905" spans="4:4" ht="15.75" customHeight="1" x14ac:dyDescent="0.25">
      <c r="D905" s="1"/>
    </row>
    <row r="906" spans="4:4" ht="15.75" customHeight="1" x14ac:dyDescent="0.25">
      <c r="D906" s="1"/>
    </row>
    <row r="907" spans="4:4" ht="15.75" customHeight="1" x14ac:dyDescent="0.25">
      <c r="D907" s="1"/>
    </row>
    <row r="908" spans="4:4" ht="15.75" customHeight="1" x14ac:dyDescent="0.25">
      <c r="D908" s="1"/>
    </row>
    <row r="909" spans="4:4" ht="15.75" customHeight="1" x14ac:dyDescent="0.25">
      <c r="D909" s="1"/>
    </row>
    <row r="910" spans="4:4" ht="15.75" customHeight="1" x14ac:dyDescent="0.25">
      <c r="D910" s="1"/>
    </row>
    <row r="911" spans="4:4" ht="15.75" customHeight="1" x14ac:dyDescent="0.25">
      <c r="D911" s="1"/>
    </row>
    <row r="912" spans="4:4" ht="15.75" customHeight="1" x14ac:dyDescent="0.25">
      <c r="D912" s="1"/>
    </row>
    <row r="913" spans="4:4" ht="15.75" customHeight="1" x14ac:dyDescent="0.25">
      <c r="D913" s="1"/>
    </row>
    <row r="914" spans="4:4" ht="15.75" customHeight="1" x14ac:dyDescent="0.25">
      <c r="D914" s="1"/>
    </row>
    <row r="915" spans="4:4" ht="15.75" customHeight="1" x14ac:dyDescent="0.25">
      <c r="D915" s="1"/>
    </row>
    <row r="916" spans="4:4" ht="15.75" customHeight="1" x14ac:dyDescent="0.25">
      <c r="D916" s="1"/>
    </row>
    <row r="917" spans="4:4" ht="15.75" customHeight="1" x14ac:dyDescent="0.25">
      <c r="D917" s="1"/>
    </row>
    <row r="918" spans="4:4" ht="15.75" customHeight="1" x14ac:dyDescent="0.25">
      <c r="D918" s="1"/>
    </row>
    <row r="919" spans="4:4" ht="15.75" customHeight="1" x14ac:dyDescent="0.25">
      <c r="D919" s="1"/>
    </row>
    <row r="920" spans="4:4" ht="15.75" customHeight="1" x14ac:dyDescent="0.25">
      <c r="D920" s="1"/>
    </row>
    <row r="921" spans="4:4" ht="15.75" customHeight="1" x14ac:dyDescent="0.25">
      <c r="D921" s="1"/>
    </row>
    <row r="922" spans="4:4" ht="15.75" customHeight="1" x14ac:dyDescent="0.25">
      <c r="D922" s="1"/>
    </row>
    <row r="923" spans="4:4" ht="15.75" customHeight="1" x14ac:dyDescent="0.25">
      <c r="D923" s="1"/>
    </row>
    <row r="924" spans="4:4" ht="15.75" customHeight="1" x14ac:dyDescent="0.25">
      <c r="D924" s="1"/>
    </row>
    <row r="925" spans="4:4" ht="15.75" customHeight="1" x14ac:dyDescent="0.25">
      <c r="D925" s="1"/>
    </row>
    <row r="926" spans="4:4" ht="15.75" customHeight="1" x14ac:dyDescent="0.25">
      <c r="D926" s="1"/>
    </row>
    <row r="927" spans="4:4" ht="15.75" customHeight="1" x14ac:dyDescent="0.25">
      <c r="D927" s="1"/>
    </row>
    <row r="928" spans="4:4" ht="15.75" customHeight="1" x14ac:dyDescent="0.25">
      <c r="D928" s="1"/>
    </row>
    <row r="929" spans="4:4" ht="15.75" customHeight="1" x14ac:dyDescent="0.25">
      <c r="D929" s="1"/>
    </row>
    <row r="930" spans="4:4" ht="15.75" customHeight="1" x14ac:dyDescent="0.25">
      <c r="D930" s="1"/>
    </row>
    <row r="931" spans="4:4" ht="15.75" customHeight="1" x14ac:dyDescent="0.25">
      <c r="D931" s="1"/>
    </row>
    <row r="932" spans="4:4" ht="15.75" customHeight="1" x14ac:dyDescent="0.25">
      <c r="D932" s="1"/>
    </row>
    <row r="933" spans="4:4" ht="15.75" customHeight="1" x14ac:dyDescent="0.25">
      <c r="D933" s="1"/>
    </row>
    <row r="934" spans="4:4" ht="15.75" customHeight="1" x14ac:dyDescent="0.25">
      <c r="D934" s="1"/>
    </row>
    <row r="935" spans="4:4" ht="15.75" customHeight="1" x14ac:dyDescent="0.25">
      <c r="D935" s="1"/>
    </row>
    <row r="936" spans="4:4" ht="15.75" customHeight="1" x14ac:dyDescent="0.25">
      <c r="D936" s="1"/>
    </row>
    <row r="937" spans="4:4" ht="15.75" customHeight="1" x14ac:dyDescent="0.25">
      <c r="D937" s="1"/>
    </row>
    <row r="938" spans="4:4" ht="15.75" customHeight="1" x14ac:dyDescent="0.25">
      <c r="D938" s="1"/>
    </row>
    <row r="939" spans="4:4" ht="15.75" customHeight="1" x14ac:dyDescent="0.25">
      <c r="D939" s="1"/>
    </row>
    <row r="940" spans="4:4" ht="15.75" customHeight="1" x14ac:dyDescent="0.25">
      <c r="D940" s="1"/>
    </row>
    <row r="941" spans="4:4" ht="15.75" customHeight="1" x14ac:dyDescent="0.25">
      <c r="D941" s="1"/>
    </row>
    <row r="942" spans="4:4" ht="15.75" customHeight="1" x14ac:dyDescent="0.25">
      <c r="D942" s="1"/>
    </row>
    <row r="943" spans="4:4" ht="15.75" customHeight="1" x14ac:dyDescent="0.25">
      <c r="D943" s="1"/>
    </row>
    <row r="944" spans="4:4" ht="15.75" customHeight="1" x14ac:dyDescent="0.25">
      <c r="D944" s="1"/>
    </row>
    <row r="945" spans="4:4" ht="15.75" customHeight="1" x14ac:dyDescent="0.25">
      <c r="D945" s="1"/>
    </row>
    <row r="946" spans="4:4" ht="15.75" customHeight="1" x14ac:dyDescent="0.25">
      <c r="D946" s="1"/>
    </row>
    <row r="947" spans="4:4" ht="15.75" customHeight="1" x14ac:dyDescent="0.25">
      <c r="D947" s="1"/>
    </row>
    <row r="948" spans="4:4" ht="15.75" customHeight="1" x14ac:dyDescent="0.25">
      <c r="D948" s="1"/>
    </row>
    <row r="949" spans="4:4" ht="15.75" customHeight="1" x14ac:dyDescent="0.25">
      <c r="D949" s="1"/>
    </row>
    <row r="950" spans="4:4" ht="15.75" customHeight="1" x14ac:dyDescent="0.25">
      <c r="D950" s="1"/>
    </row>
    <row r="951" spans="4:4" ht="15.75" customHeight="1" x14ac:dyDescent="0.25">
      <c r="D951" s="1"/>
    </row>
    <row r="952" spans="4:4" ht="15.75" customHeight="1" x14ac:dyDescent="0.25">
      <c r="D952" s="1"/>
    </row>
    <row r="953" spans="4:4" ht="15.75" customHeight="1" x14ac:dyDescent="0.25">
      <c r="D953" s="1"/>
    </row>
    <row r="954" spans="4:4" ht="15.75" customHeight="1" x14ac:dyDescent="0.25">
      <c r="D954" s="1"/>
    </row>
    <row r="955" spans="4:4" ht="15.75" customHeight="1" x14ac:dyDescent="0.25">
      <c r="D955" s="1"/>
    </row>
    <row r="956" spans="4:4" ht="15.75" customHeight="1" x14ac:dyDescent="0.25">
      <c r="D956" s="1"/>
    </row>
    <row r="957" spans="4:4" ht="15.75" customHeight="1" x14ac:dyDescent="0.25">
      <c r="D957" s="1"/>
    </row>
    <row r="958" spans="4:4" ht="15.75" customHeight="1" x14ac:dyDescent="0.25">
      <c r="D958" s="1"/>
    </row>
    <row r="959" spans="4:4" ht="15.75" customHeight="1" x14ac:dyDescent="0.25">
      <c r="D959" s="1"/>
    </row>
    <row r="960" spans="4:4" ht="15.75" customHeight="1" x14ac:dyDescent="0.25">
      <c r="D960" s="1"/>
    </row>
    <row r="961" spans="4:4" ht="15.75" customHeight="1" x14ac:dyDescent="0.25">
      <c r="D961" s="1"/>
    </row>
    <row r="962" spans="4:4" ht="15.75" customHeight="1" x14ac:dyDescent="0.25">
      <c r="D962" s="1"/>
    </row>
    <row r="963" spans="4:4" ht="15.75" customHeight="1" x14ac:dyDescent="0.25">
      <c r="D963" s="1"/>
    </row>
    <row r="964" spans="4:4" ht="15.75" customHeight="1" x14ac:dyDescent="0.25">
      <c r="D964" s="1"/>
    </row>
    <row r="965" spans="4:4" ht="15.75" customHeight="1" x14ac:dyDescent="0.25">
      <c r="D965" s="1"/>
    </row>
    <row r="966" spans="4:4" ht="15.75" customHeight="1" x14ac:dyDescent="0.25">
      <c r="D966" s="1"/>
    </row>
    <row r="967" spans="4:4" ht="15.75" customHeight="1" x14ac:dyDescent="0.25">
      <c r="D967" s="1"/>
    </row>
    <row r="968" spans="4:4" ht="15.75" customHeight="1" x14ac:dyDescent="0.25">
      <c r="D968" s="1"/>
    </row>
    <row r="969" spans="4:4" ht="15.75" customHeight="1" x14ac:dyDescent="0.25">
      <c r="D969" s="1"/>
    </row>
    <row r="970" spans="4:4" ht="15.75" customHeight="1" x14ac:dyDescent="0.25">
      <c r="D970" s="1"/>
    </row>
    <row r="971" spans="4:4" ht="15.75" customHeight="1" x14ac:dyDescent="0.25">
      <c r="D971" s="1"/>
    </row>
    <row r="972" spans="4:4" ht="15.75" customHeight="1" x14ac:dyDescent="0.25">
      <c r="D972" s="1"/>
    </row>
    <row r="973" spans="4:4" ht="15.75" customHeight="1" x14ac:dyDescent="0.25">
      <c r="D973" s="1"/>
    </row>
    <row r="974" spans="4:4" ht="15.75" customHeight="1" x14ac:dyDescent="0.25">
      <c r="D974" s="1"/>
    </row>
    <row r="975" spans="4:4" ht="15.75" customHeight="1" x14ac:dyDescent="0.25">
      <c r="D975" s="1"/>
    </row>
    <row r="976" spans="4:4" ht="15.75" customHeight="1" x14ac:dyDescent="0.25">
      <c r="D976" s="1"/>
    </row>
    <row r="977" spans="4:4" ht="15.75" customHeight="1" x14ac:dyDescent="0.25">
      <c r="D977" s="1"/>
    </row>
    <row r="978" spans="4:4" ht="15.75" customHeight="1" x14ac:dyDescent="0.25">
      <c r="D978" s="1"/>
    </row>
    <row r="979" spans="4:4" ht="15.75" customHeight="1" x14ac:dyDescent="0.25">
      <c r="D979" s="1"/>
    </row>
    <row r="980" spans="4:4" ht="15.75" customHeight="1" x14ac:dyDescent="0.25">
      <c r="D980" s="1"/>
    </row>
    <row r="981" spans="4:4" ht="15.75" customHeight="1" x14ac:dyDescent="0.25">
      <c r="D981" s="1"/>
    </row>
    <row r="982" spans="4:4" ht="15.75" customHeight="1" x14ac:dyDescent="0.25">
      <c r="D982" s="1"/>
    </row>
    <row r="983" spans="4:4" ht="15.75" customHeight="1" x14ac:dyDescent="0.25">
      <c r="D983" s="1"/>
    </row>
    <row r="984" spans="4:4" ht="15.75" customHeight="1" x14ac:dyDescent="0.25">
      <c r="D984" s="1"/>
    </row>
    <row r="985" spans="4:4" ht="15.75" customHeight="1" x14ac:dyDescent="0.25">
      <c r="D985" s="1"/>
    </row>
    <row r="986" spans="4:4" ht="15.75" customHeight="1" x14ac:dyDescent="0.25">
      <c r="D986" s="1"/>
    </row>
    <row r="987" spans="4:4" ht="15.75" customHeight="1" x14ac:dyDescent="0.25">
      <c r="D987" s="1"/>
    </row>
    <row r="988" spans="4:4" ht="15.75" customHeight="1" x14ac:dyDescent="0.25">
      <c r="D988" s="1"/>
    </row>
    <row r="989" spans="4:4" ht="15.75" customHeight="1" x14ac:dyDescent="0.25">
      <c r="D989" s="1"/>
    </row>
    <row r="990" spans="4:4" ht="15.75" customHeight="1" x14ac:dyDescent="0.25">
      <c r="D990" s="1"/>
    </row>
    <row r="991" spans="4:4" ht="15.75" customHeight="1" x14ac:dyDescent="0.25">
      <c r="D991" s="1"/>
    </row>
    <row r="992" spans="4:4" ht="15.75" customHeight="1" x14ac:dyDescent="0.25">
      <c r="D992" s="1"/>
    </row>
    <row r="993" spans="4:4" ht="15.75" customHeight="1" x14ac:dyDescent="0.25">
      <c r="D993" s="1"/>
    </row>
    <row r="994" spans="4:4" ht="15.75" customHeight="1" x14ac:dyDescent="0.25">
      <c r="D994" s="1"/>
    </row>
    <row r="995" spans="4:4" ht="15.75" customHeight="1" x14ac:dyDescent="0.25">
      <c r="D995" s="1"/>
    </row>
    <row r="996" spans="4:4" ht="15.75" customHeight="1" x14ac:dyDescent="0.25">
      <c r="D996" s="1"/>
    </row>
    <row r="997" spans="4:4" ht="15.75" customHeight="1" x14ac:dyDescent="0.25">
      <c r="D997" s="1"/>
    </row>
    <row r="998" spans="4:4" ht="15.75" customHeight="1" x14ac:dyDescent="0.25">
      <c r="D998" s="1"/>
    </row>
    <row r="999" spans="4:4" ht="15.75" customHeight="1" x14ac:dyDescent="0.25">
      <c r="D999" s="1"/>
    </row>
    <row r="1000" spans="4:4" ht="15.75" customHeight="1" x14ac:dyDescent="0.25">
      <c r="D1000" s="1"/>
    </row>
  </sheetData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Custo M.O</vt:lpstr>
      <vt:lpstr>Encargos</vt:lpstr>
      <vt:lpstr>Encargos complementares</vt:lpstr>
      <vt:lpstr>Planilha1</vt:lpstr>
      <vt:lpstr>'Custo M.O'!Area_de_impressao</vt:lpstr>
      <vt:lpstr>Encargos!Area_de_impressao</vt:lpstr>
      <vt:lpstr>Encargos!Titulos_de_impressao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Rodrigues</dc:creator>
  <cp:lastModifiedBy>Office365</cp:lastModifiedBy>
  <cp:lastPrinted>2025-08-16T17:38:57Z</cp:lastPrinted>
  <dcterms:created xsi:type="dcterms:W3CDTF">2015-06-05T18:19:34Z</dcterms:created>
  <dcterms:modified xsi:type="dcterms:W3CDTF">2025-08-17T13:56:33Z</dcterms:modified>
</cp:coreProperties>
</file>